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160" activeTab="5"/>
  </bookViews>
  <sheets>
    <sheet name="Диаграмма1" sheetId="4" r:id="rId1"/>
    <sheet name="Диаграмма2" sheetId="5" r:id="rId2"/>
    <sheet name="Диаграмма3" sheetId="8" r:id="rId3"/>
    <sheet name="Диаграмма4" sheetId="9" r:id="rId4"/>
    <sheet name="Диаграмма5" sheetId="10" r:id="rId5"/>
    <sheet name="Диаграмма6" sheetId="11" r:id="rId6"/>
    <sheet name="Лист1" sheetId="1" r:id="rId7"/>
    <sheet name="Лист2" sheetId="2" state="hidden" r:id="rId8"/>
    <sheet name="Лист3" sheetId="3" state="hidden" r:id="rId9"/>
    <sheet name="Лист4" sheetId="6" state="hidden" r:id="rId10"/>
    <sheet name="Лист5" sheetId="7" state="hidden" r:id="rId11"/>
  </sheets>
  <calcPr calcId="124519"/>
</workbook>
</file>

<file path=xl/calcChain.xml><?xml version="1.0" encoding="utf-8"?>
<calcChain xmlns="http://schemas.openxmlformats.org/spreadsheetml/2006/main">
  <c r="B108" i="1"/>
  <c r="D108"/>
  <c r="B109"/>
  <c r="D109"/>
  <c r="B110"/>
  <c r="D110"/>
  <c r="B111"/>
  <c r="D111"/>
  <c r="B114"/>
  <c r="D114"/>
  <c r="B115"/>
  <c r="D115"/>
  <c r="B116"/>
  <c r="D116"/>
  <c r="B117"/>
  <c r="D117"/>
  <c r="E91"/>
  <c r="E92"/>
  <c r="E93"/>
  <c r="E94"/>
  <c r="E95"/>
  <c r="E96"/>
  <c r="E97"/>
  <c r="E98"/>
  <c r="E99"/>
  <c r="E73"/>
  <c r="E90"/>
  <c r="E89"/>
  <c r="E88"/>
  <c r="E87"/>
  <c r="E86"/>
  <c r="E85"/>
  <c r="E84"/>
  <c r="E83"/>
  <c r="E82"/>
  <c r="E81"/>
  <c r="E80"/>
  <c r="D80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A80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G79"/>
  <c r="G53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4"/>
  <c r="E75"/>
  <c r="E54"/>
  <c r="D54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A54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8"/>
  <c r="F2"/>
  <c r="B2"/>
  <c r="F99" l="1"/>
  <c r="F91"/>
  <c r="F97"/>
  <c r="F95"/>
  <c r="F93"/>
  <c r="F98"/>
  <c r="F96"/>
  <c r="F94"/>
  <c r="F92"/>
  <c r="A74"/>
  <c r="A75" s="1"/>
  <c r="D73"/>
  <c r="D74" s="1"/>
  <c r="F54"/>
  <c r="G54" s="1"/>
  <c r="F71"/>
  <c r="F69"/>
  <c r="F67"/>
  <c r="F65"/>
  <c r="F63"/>
  <c r="F61"/>
  <c r="F59"/>
  <c r="F57"/>
  <c r="F55"/>
  <c r="F80"/>
  <c r="G80" s="1"/>
  <c r="F81"/>
  <c r="F83"/>
  <c r="F85"/>
  <c r="F87"/>
  <c r="F89"/>
  <c r="F82"/>
  <c r="F84"/>
  <c r="F86"/>
  <c r="F88"/>
  <c r="F90"/>
  <c r="F72"/>
  <c r="F70"/>
  <c r="F68"/>
  <c r="F66"/>
  <c r="F64"/>
  <c r="F62"/>
  <c r="F60"/>
  <c r="F58"/>
  <c r="F56"/>
  <c r="F3"/>
  <c r="G31"/>
  <c r="G29"/>
  <c r="G27"/>
  <c r="G25"/>
  <c r="G23"/>
  <c r="G21"/>
  <c r="G19"/>
  <c r="G17"/>
  <c r="G15"/>
  <c r="G13"/>
  <c r="G11"/>
  <c r="G9"/>
  <c r="G30"/>
  <c r="G28"/>
  <c r="G26"/>
  <c r="G24"/>
  <c r="G22"/>
  <c r="G20"/>
  <c r="G18"/>
  <c r="G16"/>
  <c r="G14"/>
  <c r="G12"/>
  <c r="G10"/>
  <c r="G8"/>
  <c r="G55" l="1"/>
  <c r="C34"/>
  <c r="G8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D75"/>
  <c r="F75" s="1"/>
  <c r="F74"/>
  <c r="F73"/>
  <c r="G56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I10"/>
  <c r="I12"/>
  <c r="I14"/>
  <c r="I16"/>
  <c r="I18"/>
  <c r="I20"/>
  <c r="I22"/>
  <c r="I24"/>
  <c r="I26"/>
  <c r="I28"/>
  <c r="I30"/>
  <c r="I8"/>
  <c r="I9"/>
  <c r="I11"/>
  <c r="I13"/>
  <c r="I15"/>
  <c r="I17"/>
  <c r="I19"/>
  <c r="I21"/>
  <c r="I23"/>
  <c r="I25"/>
  <c r="I27"/>
  <c r="I29"/>
  <c r="I31"/>
  <c r="C40"/>
  <c r="C36"/>
  <c r="C35"/>
  <c r="C107" s="1"/>
  <c r="C118" l="1"/>
  <c r="C38"/>
  <c r="D107" s="1"/>
  <c r="D118" s="1"/>
  <c r="G73"/>
  <c r="G74" s="1"/>
  <c r="G75" s="1"/>
  <c r="D34"/>
  <c r="D36"/>
  <c r="D35"/>
  <c r="C112" s="1"/>
  <c r="C37"/>
  <c r="C39"/>
  <c r="E107" l="1"/>
  <c r="C113"/>
  <c r="E118"/>
  <c r="H107"/>
  <c r="H106"/>
  <c r="D37"/>
  <c r="D40"/>
  <c r="D39" s="1"/>
  <c r="D38"/>
  <c r="D112" s="1"/>
  <c r="D113" s="1"/>
  <c r="C108" l="1"/>
  <c r="E108" s="1"/>
  <c r="C109"/>
  <c r="E109" s="1"/>
  <c r="C110"/>
  <c r="E110" s="1"/>
  <c r="C111"/>
  <c r="E111" s="1"/>
  <c r="C114"/>
  <c r="E114" s="1"/>
  <c r="C115"/>
  <c r="E115" s="1"/>
  <c r="C116"/>
  <c r="E116" s="1"/>
  <c r="C117"/>
  <c r="E117" s="1"/>
  <c r="E113"/>
  <c r="E112"/>
</calcChain>
</file>

<file path=xl/sharedStrings.xml><?xml version="1.0" encoding="utf-8"?>
<sst xmlns="http://schemas.openxmlformats.org/spreadsheetml/2006/main" count="80" uniqueCount="53">
  <si>
    <t>P"сис.зим=</t>
  </si>
  <si>
    <t>вариант</t>
  </si>
  <si>
    <t>МВт</t>
  </si>
  <si>
    <t>1 пункт</t>
  </si>
  <si>
    <t>Тсис=</t>
  </si>
  <si>
    <t>часов</t>
  </si>
  <si>
    <t xml:space="preserve">                      Север( 66-58 с.ш.)       </t>
  </si>
  <si>
    <t>t</t>
  </si>
  <si>
    <t xml:space="preserve">              Зима</t>
  </si>
  <si>
    <t xml:space="preserve">            Лето</t>
  </si>
  <si>
    <t>ч</t>
  </si>
  <si>
    <r>
      <t>a</t>
    </r>
    <r>
      <rPr>
        <vertAlign val="subscript"/>
        <sz val="10"/>
        <rFont val="Arial Cyr"/>
        <charset val="204"/>
      </rPr>
      <t>t</t>
    </r>
    <r>
      <rPr>
        <sz val="10"/>
        <rFont val="Arial Cyr"/>
        <charset val="204"/>
      </rPr>
      <t xml:space="preserve"> ,o.e.</t>
    </r>
  </si>
  <si>
    <r>
      <t>b</t>
    </r>
    <r>
      <rPr>
        <vertAlign val="subscript"/>
        <sz val="10"/>
        <rFont val="Arial Cyr"/>
        <charset val="204"/>
      </rPr>
      <t>t</t>
    </r>
    <r>
      <rPr>
        <sz val="11"/>
        <color theme="1"/>
        <rFont val="Calibri"/>
        <family val="2"/>
        <charset val="204"/>
        <scheme val="minor"/>
      </rPr>
      <t>, o.e</t>
    </r>
  </si>
  <si>
    <t xml:space="preserve">            Зима</t>
  </si>
  <si>
    <r>
      <t>P</t>
    </r>
    <r>
      <rPr>
        <vertAlign val="superscript"/>
        <sz val="10"/>
        <rFont val="Arial Cyr"/>
        <charset val="204"/>
      </rPr>
      <t>*</t>
    </r>
    <r>
      <rPr>
        <vertAlign val="subscript"/>
        <sz val="10"/>
        <rFont val="Arial Cyr"/>
        <charset val="204"/>
      </rPr>
      <t>зим. t</t>
    </r>
  </si>
  <si>
    <r>
      <t>P</t>
    </r>
    <r>
      <rPr>
        <vertAlign val="superscript"/>
        <sz val="10"/>
        <rFont val="Arial Cyr"/>
        <charset val="204"/>
      </rPr>
      <t>зим</t>
    </r>
    <r>
      <rPr>
        <vertAlign val="subscript"/>
        <sz val="10"/>
        <rFont val="Arial Cyr"/>
        <charset val="204"/>
      </rPr>
      <t>сут.t</t>
    </r>
  </si>
  <si>
    <r>
      <t>Р</t>
    </r>
    <r>
      <rPr>
        <vertAlign val="superscript"/>
        <sz val="10"/>
        <rFont val="Arial Cyr"/>
        <charset val="204"/>
      </rPr>
      <t>*</t>
    </r>
    <r>
      <rPr>
        <vertAlign val="subscript"/>
        <sz val="10"/>
        <rFont val="Arial Cyr"/>
        <charset val="204"/>
      </rPr>
      <t>лет.t</t>
    </r>
  </si>
  <si>
    <r>
      <t>P</t>
    </r>
    <r>
      <rPr>
        <vertAlign val="superscript"/>
        <sz val="10"/>
        <rFont val="Arial Cyr"/>
        <charset val="204"/>
      </rPr>
      <t>лет</t>
    </r>
    <r>
      <rPr>
        <vertAlign val="subscript"/>
        <sz val="10"/>
        <rFont val="Arial Cyr"/>
        <charset val="204"/>
      </rPr>
      <t>сут.t</t>
    </r>
  </si>
  <si>
    <t>Координаты суточного графика нагрузки</t>
  </si>
  <si>
    <t>Рсис.лето=</t>
  </si>
  <si>
    <t>алето=</t>
  </si>
  <si>
    <t>о.е(по графику)</t>
  </si>
  <si>
    <t>bсут.лето=</t>
  </si>
  <si>
    <t>bсут.зима=</t>
  </si>
  <si>
    <t>2 пункт</t>
  </si>
  <si>
    <t>зима</t>
  </si>
  <si>
    <t>лето</t>
  </si>
  <si>
    <t>Рср</t>
  </si>
  <si>
    <t>Pmax</t>
  </si>
  <si>
    <t>Pmin</t>
  </si>
  <si>
    <t>bmin</t>
  </si>
  <si>
    <t>bсут</t>
  </si>
  <si>
    <t>hmax</t>
  </si>
  <si>
    <t>Э</t>
  </si>
  <si>
    <t>Эсут</t>
  </si>
  <si>
    <t>3 пункт</t>
  </si>
  <si>
    <t>N</t>
  </si>
  <si>
    <t>P</t>
  </si>
  <si>
    <t>ki</t>
  </si>
  <si>
    <t>ti</t>
  </si>
  <si>
    <t>дР</t>
  </si>
  <si>
    <t>дЭ</t>
  </si>
  <si>
    <t>МВтч</t>
  </si>
  <si>
    <t>4 пункт</t>
  </si>
  <si>
    <t>Ptmax</t>
  </si>
  <si>
    <t>Pср</t>
  </si>
  <si>
    <t>мес</t>
  </si>
  <si>
    <t>cos(30t-15)</t>
  </si>
  <si>
    <t>а</t>
  </si>
  <si>
    <t>b</t>
  </si>
  <si>
    <t>бмес=</t>
  </si>
  <si>
    <t>о.е.</t>
  </si>
  <si>
    <t>Лето</t>
  </si>
</sst>
</file>

<file path=xl/styles.xml><?xml version="1.0" encoding="utf-8"?>
<styleSheet xmlns="http://schemas.openxmlformats.org/spreadsheetml/2006/main">
  <numFmts count="2">
    <numFmt numFmtId="164" formatCode="0.000E+00"/>
    <numFmt numFmtId="165" formatCode="0.000"/>
  </numFmts>
  <fonts count="5">
    <font>
      <sz val="11"/>
      <color theme="1"/>
      <name val="Calibri"/>
      <family val="2"/>
      <charset val="204"/>
      <scheme val="minor"/>
    </font>
    <font>
      <vertAlign val="subscript"/>
      <sz val="10"/>
      <name val="Arial Cyr"/>
      <charset val="204"/>
    </font>
    <font>
      <sz val="10"/>
      <name val="Arial Cyr"/>
      <charset val="204"/>
    </font>
    <font>
      <vertAlign val="superscript"/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164" fontId="0" fillId="0" borderId="6" xfId="0" applyNumberFormat="1" applyBorder="1" applyAlignment="1"/>
    <xf numFmtId="164" fontId="0" fillId="0" borderId="7" xfId="0" applyNumberFormat="1" applyBorder="1" applyAlignment="1"/>
    <xf numFmtId="0" fontId="0" fillId="0" borderId="8" xfId="0" applyNumberFormat="1" applyBorder="1" applyAlignment="1"/>
    <xf numFmtId="0" fontId="0" fillId="0" borderId="8" xfId="0" applyBorder="1"/>
    <xf numFmtId="0" fontId="0" fillId="0" borderId="9" xfId="0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0" fontId="0" fillId="0" borderId="14" xfId="0" applyBorder="1"/>
    <xf numFmtId="165" fontId="0" fillId="0" borderId="15" xfId="0" applyNumberFormat="1" applyBorder="1"/>
    <xf numFmtId="165" fontId="0" fillId="0" borderId="16" xfId="0" applyNumberFormat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165" fontId="0" fillId="0" borderId="0" xfId="0" applyNumberFormat="1"/>
    <xf numFmtId="2" fontId="0" fillId="0" borderId="17" xfId="0" applyNumberFormat="1" applyBorder="1"/>
    <xf numFmtId="165" fontId="0" fillId="0" borderId="19" xfId="0" applyNumberFormat="1" applyBorder="1"/>
    <xf numFmtId="2" fontId="0" fillId="0" borderId="20" xfId="0" applyNumberFormat="1" applyBorder="1"/>
    <xf numFmtId="165" fontId="0" fillId="0" borderId="20" xfId="0" applyNumberFormat="1" applyBorder="1"/>
    <xf numFmtId="0" fontId="0" fillId="0" borderId="8" xfId="0" applyBorder="1" applyAlignment="1"/>
    <xf numFmtId="0" fontId="4" fillId="0" borderId="0" xfId="0" applyFont="1"/>
    <xf numFmtId="2" fontId="0" fillId="0" borderId="21" xfId="0" applyNumberFormat="1" applyBorder="1"/>
    <xf numFmtId="2" fontId="0" fillId="0" borderId="18" xfId="0" applyNumberFormat="1" applyBorder="1"/>
    <xf numFmtId="165" fontId="0" fillId="0" borderId="23" xfId="0" applyNumberFormat="1" applyBorder="1"/>
    <xf numFmtId="165" fontId="0" fillId="0" borderId="17" xfId="0" applyNumberFormat="1" applyBorder="1"/>
    <xf numFmtId="165" fontId="0" fillId="0" borderId="24" xfId="0" applyNumberFormat="1" applyBorder="1"/>
    <xf numFmtId="2" fontId="0" fillId="0" borderId="25" xfId="0" applyNumberFormat="1" applyBorder="1"/>
    <xf numFmtId="165" fontId="0" fillId="0" borderId="26" xfId="0" applyNumberFormat="1" applyBorder="1"/>
    <xf numFmtId="2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2" fontId="0" fillId="0" borderId="23" xfId="0" applyNumberFormat="1" applyBorder="1"/>
    <xf numFmtId="2" fontId="0" fillId="0" borderId="18" xfId="0" applyNumberFormat="1" applyFill="1" applyBorder="1"/>
    <xf numFmtId="0" fontId="0" fillId="0" borderId="23" xfId="0" applyBorder="1"/>
    <xf numFmtId="0" fontId="0" fillId="0" borderId="17" xfId="0" applyBorder="1"/>
    <xf numFmtId="0" fontId="0" fillId="0" borderId="18" xfId="0" applyBorder="1"/>
    <xf numFmtId="0" fontId="0" fillId="0" borderId="31" xfId="0" applyBorder="1"/>
    <xf numFmtId="0" fontId="0" fillId="0" borderId="25" xfId="0" applyBorder="1"/>
    <xf numFmtId="0" fontId="0" fillId="0" borderId="27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2" xfId="0" applyBorder="1"/>
    <xf numFmtId="1" fontId="0" fillId="0" borderId="34" xfId="0" applyNumberFormat="1" applyBorder="1"/>
    <xf numFmtId="2" fontId="0" fillId="0" borderId="34" xfId="0" applyNumberFormat="1" applyBorder="1"/>
    <xf numFmtId="0" fontId="0" fillId="0" borderId="35" xfId="0" applyBorder="1"/>
    <xf numFmtId="1" fontId="0" fillId="0" borderId="35" xfId="0" applyNumberFormat="1" applyBorder="1"/>
    <xf numFmtId="2" fontId="0" fillId="0" borderId="35" xfId="0" applyNumberFormat="1" applyBorder="1"/>
    <xf numFmtId="1" fontId="0" fillId="0" borderId="22" xfId="0" applyNumberFormat="1" applyBorder="1"/>
    <xf numFmtId="2" fontId="0" fillId="0" borderId="22" xfId="0" applyNumberFormat="1" applyBorder="1"/>
    <xf numFmtId="0" fontId="0" fillId="0" borderId="36" xfId="0" applyBorder="1"/>
    <xf numFmtId="1" fontId="0" fillId="0" borderId="36" xfId="0" applyNumberFormat="1" applyBorder="1"/>
    <xf numFmtId="2" fontId="0" fillId="0" borderId="36" xfId="0" applyNumberFormat="1" applyBorder="1"/>
    <xf numFmtId="165" fontId="0" fillId="0" borderId="8" xfId="0" applyNumberFormat="1" applyBorder="1"/>
    <xf numFmtId="165" fontId="0" fillId="0" borderId="34" xfId="0" quotePrefix="1" applyNumberFormat="1" applyBorder="1"/>
    <xf numFmtId="165" fontId="0" fillId="0" borderId="34" xfId="0" applyNumberFormat="1" applyBorder="1"/>
    <xf numFmtId="165" fontId="0" fillId="0" borderId="35" xfId="0" applyNumberFormat="1" applyBorder="1"/>
    <xf numFmtId="165" fontId="0" fillId="0" borderId="36" xfId="0" applyNumberFormat="1" applyBorder="1"/>
    <xf numFmtId="165" fontId="0" fillId="0" borderId="22" xfId="0" quotePrefix="1" applyNumberFormat="1" applyBorder="1"/>
    <xf numFmtId="165" fontId="0" fillId="0" borderId="22" xfId="0" applyNumberFormat="1" applyBorder="1"/>
    <xf numFmtId="165" fontId="0" fillId="0" borderId="33" xfId="0" applyNumberFormat="1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right"/>
    </xf>
    <xf numFmtId="2" fontId="0" fillId="0" borderId="3" xfId="0" applyNumberFormat="1" applyBorder="1"/>
    <xf numFmtId="0" fontId="0" fillId="0" borderId="8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4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3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9"/>
  <c:chart>
    <c:plotArea>
      <c:layout>
        <c:manualLayout>
          <c:layoutTarget val="inner"/>
          <c:xMode val="edge"/>
          <c:yMode val="edge"/>
          <c:x val="7.7831935459404838E-2"/>
          <c:y val="6.1893475436782523E-2"/>
          <c:w val="0.82403978158856661"/>
          <c:h val="0.86164004499437619"/>
        </c:manualLayout>
      </c:layout>
      <c:barChart>
        <c:barDir val="col"/>
        <c:grouping val="clustered"/>
        <c:ser>
          <c:idx val="0"/>
          <c:order val="0"/>
          <c:tx>
            <c:v>трам</c:v>
          </c:tx>
          <c:val>
            <c:numRef>
              <c:f>Лист1!$A$8:$A$31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val>
        </c:ser>
        <c:ser>
          <c:idx val="1"/>
          <c:order val="1"/>
          <c:val>
            <c:numRef>
              <c:f>Лист1!$G$8:$G$31</c:f>
              <c:numCache>
                <c:formatCode>0.00</c:formatCode>
                <c:ptCount val="24"/>
                <c:pt idx="0">
                  <c:v>13410.473520000001</c:v>
                </c:pt>
                <c:pt idx="1">
                  <c:v>12778.058639999997</c:v>
                </c:pt>
                <c:pt idx="2">
                  <c:v>12539.357399999999</c:v>
                </c:pt>
                <c:pt idx="3">
                  <c:v>11981.357399999999</c:v>
                </c:pt>
                <c:pt idx="4">
                  <c:v>12539.357399999999</c:v>
                </c:pt>
                <c:pt idx="5">
                  <c:v>12805.95492</c:v>
                </c:pt>
                <c:pt idx="6">
                  <c:v>13497.253679999998</c:v>
                </c:pt>
                <c:pt idx="7">
                  <c:v>14515.653900000001</c:v>
                </c:pt>
                <c:pt idx="8">
                  <c:v>16466.372609999999</c:v>
                </c:pt>
                <c:pt idx="9">
                  <c:v>18098.719955999997</c:v>
                </c:pt>
                <c:pt idx="10">
                  <c:v>17955.962910000002</c:v>
                </c:pt>
                <c:pt idx="11">
                  <c:v>17346.961896000001</c:v>
                </c:pt>
                <c:pt idx="12">
                  <c:v>16657.04679</c:v>
                </c:pt>
                <c:pt idx="13">
                  <c:v>16921.325819999998</c:v>
                </c:pt>
                <c:pt idx="14">
                  <c:v>17594.032019999999</c:v>
                </c:pt>
                <c:pt idx="15">
                  <c:v>17318.749044</c:v>
                </c:pt>
                <c:pt idx="16">
                  <c:v>17106.081852000003</c:v>
                </c:pt>
                <c:pt idx="17">
                  <c:v>18362.998985999999</c:v>
                </c:pt>
                <c:pt idx="18">
                  <c:v>18600</c:v>
                </c:pt>
                <c:pt idx="19">
                  <c:v>18191.719956000001</c:v>
                </c:pt>
                <c:pt idx="20">
                  <c:v>17632.78512</c:v>
                </c:pt>
                <c:pt idx="21">
                  <c:v>17811.961896000001</c:v>
                </c:pt>
                <c:pt idx="22">
                  <c:v>16544.65164</c:v>
                </c:pt>
                <c:pt idx="23">
                  <c:v>15016.315680000003</c:v>
                </c:pt>
              </c:numCache>
            </c:numRef>
          </c:val>
        </c:ser>
        <c:gapWidth val="0"/>
        <c:overlap val="100"/>
        <c:axId val="42775296"/>
        <c:axId val="42777216"/>
      </c:barChart>
      <c:catAx>
        <c:axId val="42775296"/>
        <c:scaling>
          <c:orientation val="minMax"/>
        </c:scaling>
        <c:axPos val="b"/>
        <c:numFmt formatCode="#,##0" sourceLinked="0"/>
        <c:tickLblPos val="nextTo"/>
        <c:crossAx val="42777216"/>
        <c:crosses val="autoZero"/>
        <c:auto val="1"/>
        <c:lblAlgn val="ctr"/>
        <c:lblOffset val="100"/>
      </c:catAx>
      <c:valAx>
        <c:axId val="42777216"/>
        <c:scaling>
          <c:orientation val="minMax"/>
        </c:scaling>
        <c:axPos val="l"/>
        <c:majorGridlines/>
        <c:numFmt formatCode="General" sourceLinked="1"/>
        <c:tickLblPos val="nextTo"/>
        <c:crossAx val="42775296"/>
        <c:crosses val="autoZero"/>
        <c:crossBetween val="between"/>
      </c:valAx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0993144205598172E-2"/>
          <c:y val="2.1412349772067983E-2"/>
          <c:w val="0.82496224669164053"/>
          <c:h val="0.84707583920431029"/>
        </c:manualLayout>
      </c:layout>
      <c:barChart>
        <c:barDir val="col"/>
        <c:grouping val="clustered"/>
        <c:ser>
          <c:idx val="0"/>
          <c:order val="0"/>
          <c:val>
            <c:numRef>
              <c:f>Лист1!$A$8:$A$31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accent1"/>
              </a:solidFill>
            </a:ln>
          </c:spPr>
          <c:val>
            <c:numRef>
              <c:f>Лист1!$I$8:$I$31</c:f>
              <c:numCache>
                <c:formatCode>0.00</c:formatCode>
                <c:ptCount val="24"/>
                <c:pt idx="0">
                  <c:v>12574.304467560003</c:v>
                </c:pt>
                <c:pt idx="1">
                  <c:v>12157.70021676</c:v>
                </c:pt>
                <c:pt idx="2">
                  <c:v>11808.966303900001</c:v>
                </c:pt>
                <c:pt idx="3">
                  <c:v>11439.402178499999</c:v>
                </c:pt>
                <c:pt idx="4">
                  <c:v>11413.192265639997</c:v>
                </c:pt>
                <c:pt idx="5">
                  <c:v>11403.121453739999</c:v>
                </c:pt>
                <c:pt idx="6">
                  <c:v>11673.91421676</c:v>
                </c:pt>
                <c:pt idx="7">
                  <c:v>12921.037119000002</c:v>
                </c:pt>
                <c:pt idx="8">
                  <c:v>14355.6319341</c:v>
                </c:pt>
                <c:pt idx="9">
                  <c:v>15835.046135598001</c:v>
                </c:pt>
                <c:pt idx="10">
                  <c:v>16126.2</c:v>
                </c:pt>
                <c:pt idx="11">
                  <c:v>15630.910052706002</c:v>
                </c:pt>
                <c:pt idx="12">
                  <c:v>15073.26718554</c:v>
                </c:pt>
                <c:pt idx="13">
                  <c:v>15358.034268432</c:v>
                </c:pt>
                <c:pt idx="14">
                  <c:v>15630.910052706002</c:v>
                </c:pt>
                <c:pt idx="15">
                  <c:v>16244.975268432003</c:v>
                </c:pt>
                <c:pt idx="16">
                  <c:v>14834.72682252</c:v>
                </c:pt>
                <c:pt idx="17">
                  <c:v>15277.403268432001</c:v>
                </c:pt>
                <c:pt idx="18">
                  <c:v>15073.26718554</c:v>
                </c:pt>
                <c:pt idx="19">
                  <c:v>14834.72682252</c:v>
                </c:pt>
                <c:pt idx="20">
                  <c:v>14287.912214868002</c:v>
                </c:pt>
                <c:pt idx="21">
                  <c:v>14995.988822520001</c:v>
                </c:pt>
                <c:pt idx="22">
                  <c:v>14725.196059500002</c:v>
                </c:pt>
                <c:pt idx="23">
                  <c:v>13993.44877044</c:v>
                </c:pt>
              </c:numCache>
            </c:numRef>
          </c:val>
        </c:ser>
        <c:gapWidth val="0"/>
        <c:overlap val="100"/>
        <c:axId val="45765760"/>
        <c:axId val="45767296"/>
      </c:barChart>
      <c:catAx>
        <c:axId val="45765760"/>
        <c:scaling>
          <c:orientation val="minMax"/>
        </c:scaling>
        <c:axPos val="b"/>
        <c:tickLblPos val="nextTo"/>
        <c:crossAx val="45767296"/>
        <c:crosses val="autoZero"/>
        <c:auto val="1"/>
        <c:lblAlgn val="ctr"/>
        <c:lblOffset val="100"/>
      </c:catAx>
      <c:valAx>
        <c:axId val="45767296"/>
        <c:scaling>
          <c:orientation val="minMax"/>
        </c:scaling>
        <c:axPos val="l"/>
        <c:majorGridlines/>
        <c:numFmt formatCode="General" sourceLinked="1"/>
        <c:tickLblPos val="nextTo"/>
        <c:crossAx val="45765760"/>
        <c:crosses val="autoZero"/>
        <c:crossBetween val="between"/>
      </c:valAx>
    </c:plotArea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Лист1!$A$107:$A$118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</c:ser>
        <c:ser>
          <c:idx val="1"/>
          <c:order val="1"/>
          <c:spPr>
            <a:ln>
              <a:solidFill>
                <a:srgbClr val="4F81BD"/>
              </a:solidFill>
            </a:ln>
          </c:spPr>
          <c:val>
            <c:numRef>
              <c:f>Лист1!$C$107:$C$118</c:f>
              <c:numCache>
                <c:formatCode>0.000</c:formatCode>
                <c:ptCount val="12"/>
                <c:pt idx="0">
                  <c:v>18600</c:v>
                </c:pt>
                <c:pt idx="1">
                  <c:v>18255.114612992882</c:v>
                </c:pt>
                <c:pt idx="2">
                  <c:v>17727.250260324628</c:v>
                </c:pt>
                <c:pt idx="3">
                  <c:v>17117.725008107376</c:v>
                </c:pt>
                <c:pt idx="4">
                  <c:v>16589.860655439123</c:v>
                </c:pt>
                <c:pt idx="5">
                  <c:v>16244.975268432003</c:v>
                </c:pt>
                <c:pt idx="6">
                  <c:v>16244.975268432003</c:v>
                </c:pt>
                <c:pt idx="7">
                  <c:v>16589.860655439123</c:v>
                </c:pt>
                <c:pt idx="8">
                  <c:v>17117.725008107376</c:v>
                </c:pt>
                <c:pt idx="9">
                  <c:v>17727.250260324628</c:v>
                </c:pt>
                <c:pt idx="10">
                  <c:v>18255.114612992882</c:v>
                </c:pt>
                <c:pt idx="11">
                  <c:v>18600</c:v>
                </c:pt>
              </c:numCache>
            </c:numRef>
          </c:val>
        </c:ser>
        <c:gapWidth val="0"/>
        <c:overlap val="100"/>
        <c:axId val="137272320"/>
        <c:axId val="137932800"/>
      </c:barChart>
      <c:catAx>
        <c:axId val="137272320"/>
        <c:scaling>
          <c:orientation val="minMax"/>
        </c:scaling>
        <c:axPos val="b"/>
        <c:tickLblPos val="nextTo"/>
        <c:crossAx val="137932800"/>
        <c:crosses val="autoZero"/>
        <c:auto val="1"/>
        <c:lblAlgn val="ctr"/>
        <c:lblOffset val="100"/>
      </c:catAx>
      <c:valAx>
        <c:axId val="137932800"/>
        <c:scaling>
          <c:orientation val="minMax"/>
          <c:min val="10000"/>
        </c:scaling>
        <c:axPos val="l"/>
        <c:majorGridlines/>
        <c:numFmt formatCode="General" sourceLinked="1"/>
        <c:tickLblPos val="nextTo"/>
        <c:crossAx val="137272320"/>
        <c:crosses val="autoZero"/>
        <c:crossBetween val="between"/>
      </c:valAx>
      <c:spPr>
        <a:effectLst>
          <a:outerShdw blurRad="50800" dist="50800" dir="5400000" algn="ctr" rotWithShape="0">
            <a:srgbClr val="000000">
              <a:alpha val="48000"/>
            </a:srgbClr>
          </a:outerShdw>
        </a:effectLst>
      </c:spPr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Лист1!$A$107:$A$118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</c:ser>
        <c:ser>
          <c:idx val="1"/>
          <c:order val="1"/>
          <c:spPr>
            <a:ln>
              <a:solidFill>
                <a:srgbClr val="4F81BD"/>
              </a:solidFill>
            </a:ln>
          </c:spPr>
          <c:val>
            <c:numRef>
              <c:f>Лист1!$E$107:$E$118</c:f>
              <c:numCache>
                <c:formatCode>0.000</c:formatCode>
                <c:ptCount val="12"/>
                <c:pt idx="0">
                  <c:v>15267.726121439999</c:v>
                </c:pt>
                <c:pt idx="1">
                  <c:v>15022.352876407196</c:v>
                </c:pt>
                <c:pt idx="2">
                  <c:v>14625.406918774066</c:v>
                </c:pt>
                <c:pt idx="3">
                  <c:v>14158.686592305903</c:v>
                </c:pt>
                <c:pt idx="4">
                  <c:v>13757.108768801581</c:v>
                </c:pt>
                <c:pt idx="5">
                  <c:v>13506.771323428562</c:v>
                </c:pt>
                <c:pt idx="6">
                  <c:v>13506.771323428562</c:v>
                </c:pt>
                <c:pt idx="7">
                  <c:v>13862.222125914443</c:v>
                </c:pt>
                <c:pt idx="8">
                  <c:v>14339.449768391516</c:v>
                </c:pt>
                <c:pt idx="9">
                  <c:v>14887.486586622705</c:v>
                </c:pt>
                <c:pt idx="10">
                  <c:v>15369.346094970966</c:v>
                </c:pt>
                <c:pt idx="11">
                  <c:v>15267.726121439999</c:v>
                </c:pt>
              </c:numCache>
            </c:numRef>
          </c:val>
        </c:ser>
        <c:gapWidth val="0"/>
        <c:overlap val="100"/>
        <c:axId val="137270016"/>
        <c:axId val="136069120"/>
      </c:barChart>
      <c:catAx>
        <c:axId val="137270016"/>
        <c:scaling>
          <c:orientation val="minMax"/>
        </c:scaling>
        <c:axPos val="b"/>
        <c:tickLblPos val="nextTo"/>
        <c:crossAx val="136069120"/>
        <c:crosses val="autoZero"/>
        <c:auto val="1"/>
        <c:lblAlgn val="ctr"/>
        <c:lblOffset val="100"/>
      </c:catAx>
      <c:valAx>
        <c:axId val="136069120"/>
        <c:scaling>
          <c:orientation val="minMax"/>
          <c:max val="20000"/>
          <c:min val="10000"/>
        </c:scaling>
        <c:axPos val="l"/>
        <c:majorGridlines/>
        <c:numFmt formatCode="General" sourceLinked="1"/>
        <c:tickLblPos val="nextTo"/>
        <c:crossAx val="13727001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Лист1!$G$53:$G$75</c:f>
              <c:numCache>
                <c:formatCode>0.00</c:formatCode>
                <c:ptCount val="23"/>
                <c:pt idx="0">
                  <c:v>287552.57759999996</c:v>
                </c:pt>
                <c:pt idx="1">
                  <c:v>300386.57759999996</c:v>
                </c:pt>
                <c:pt idx="2">
                  <c:v>305399.30363999994</c:v>
                </c:pt>
                <c:pt idx="3">
                  <c:v>305957.22924000002</c:v>
                </c:pt>
                <c:pt idx="4">
                  <c:v>317443.08264000004</c:v>
                </c:pt>
                <c:pt idx="5">
                  <c:v>319005.12552</c:v>
                </c:pt>
                <c:pt idx="6">
                  <c:v>336317.92926000006</c:v>
                </c:pt>
                <c:pt idx="7">
                  <c:v>344328.5177400001</c:v>
                </c:pt>
                <c:pt idx="8">
                  <c:v>366079.37169</c:v>
                </c:pt>
                <c:pt idx="9">
                  <c:v>367175.27811000001</c:v>
                </c:pt>
                <c:pt idx="10">
                  <c:v>368636.41506000003</c:v>
                </c:pt>
                <c:pt idx="11">
                  <c:v>371807.76341999997</c:v>
                </c:pt>
                <c:pt idx="12">
                  <c:v>373840.07977200003</c:v>
                </c:pt>
                <c:pt idx="13">
                  <c:v>375966.75169200002</c:v>
                </c:pt>
                <c:pt idx="14">
                  <c:v>376220.66736000002</c:v>
                </c:pt>
                <c:pt idx="15">
                  <c:v>378197.22835200001</c:v>
                </c:pt>
                <c:pt idx="16">
                  <c:v>378468.50005200005</c:v>
                </c:pt>
                <c:pt idx="17">
                  <c:v>379543.56070800003</c:v>
                </c:pt>
                <c:pt idx="18">
                  <c:v>380263.56577800005</c:v>
                </c:pt>
                <c:pt idx="19">
                  <c:v>380834.59396200004</c:v>
                </c:pt>
                <c:pt idx="20">
                  <c:v>381113.59396200004</c:v>
                </c:pt>
                <c:pt idx="21">
                  <c:v>381456.15202200005</c:v>
                </c:pt>
                <c:pt idx="22">
                  <c:v>381693.15303600003</c:v>
                </c:pt>
              </c:numCache>
            </c:numRef>
          </c:xVal>
          <c:yVal>
            <c:numRef>
              <c:f>Лист1!$B$53:$B$75</c:f>
              <c:numCache>
                <c:formatCode>0</c:formatCode>
                <c:ptCount val="23"/>
                <c:pt idx="0">
                  <c:v>11981.357399999999</c:v>
                </c:pt>
                <c:pt idx="1">
                  <c:v>12539.357399999999</c:v>
                </c:pt>
                <c:pt idx="2">
                  <c:v>12778.058639999997</c:v>
                </c:pt>
                <c:pt idx="3">
                  <c:v>12805.95492</c:v>
                </c:pt>
                <c:pt idx="4">
                  <c:v>13410.473520000001</c:v>
                </c:pt>
                <c:pt idx="5">
                  <c:v>13497.253679999998</c:v>
                </c:pt>
                <c:pt idx="6">
                  <c:v>14515.653900000001</c:v>
                </c:pt>
                <c:pt idx="7">
                  <c:v>15016.315680000003</c:v>
                </c:pt>
                <c:pt idx="8">
                  <c:v>16466.372609999999</c:v>
                </c:pt>
                <c:pt idx="9">
                  <c:v>16544.65164</c:v>
                </c:pt>
                <c:pt idx="10">
                  <c:v>16657.04679</c:v>
                </c:pt>
                <c:pt idx="11">
                  <c:v>16921.325819999998</c:v>
                </c:pt>
                <c:pt idx="12">
                  <c:v>17106.081852000003</c:v>
                </c:pt>
                <c:pt idx="13">
                  <c:v>17318.749044</c:v>
                </c:pt>
                <c:pt idx="14">
                  <c:v>17346.961896000001</c:v>
                </c:pt>
                <c:pt idx="15">
                  <c:v>17594.032019999999</c:v>
                </c:pt>
                <c:pt idx="16">
                  <c:v>17632.78512</c:v>
                </c:pt>
                <c:pt idx="17">
                  <c:v>17811.961896000001</c:v>
                </c:pt>
                <c:pt idx="18">
                  <c:v>17955.962910000002</c:v>
                </c:pt>
                <c:pt idx="19">
                  <c:v>18098.719955999997</c:v>
                </c:pt>
                <c:pt idx="20">
                  <c:v>18191.719956000001</c:v>
                </c:pt>
                <c:pt idx="21">
                  <c:v>18362.998985999999</c:v>
                </c:pt>
                <c:pt idx="22">
                  <c:v>18600</c:v>
                </c:pt>
              </c:numCache>
            </c:numRef>
          </c:yVal>
        </c:ser>
        <c:axId val="144230272"/>
        <c:axId val="144231808"/>
      </c:scatterChart>
      <c:valAx>
        <c:axId val="144230272"/>
        <c:scaling>
          <c:orientation val="minMax"/>
          <c:max val="400000"/>
          <c:min val="250000"/>
        </c:scaling>
        <c:axPos val="b"/>
        <c:numFmt formatCode="0.00" sourceLinked="1"/>
        <c:tickLblPos val="nextTo"/>
        <c:crossAx val="144231808"/>
        <c:crosses val="autoZero"/>
        <c:crossBetween val="midCat"/>
        <c:majorUnit val="20000"/>
        <c:minorUnit val="10000"/>
      </c:valAx>
      <c:valAx>
        <c:axId val="144231808"/>
        <c:scaling>
          <c:orientation val="minMax"/>
          <c:max val="20000"/>
          <c:min val="10000"/>
        </c:scaling>
        <c:axPos val="l"/>
        <c:majorGridlines/>
        <c:numFmt formatCode="0" sourceLinked="1"/>
        <c:tickLblPos val="nextTo"/>
        <c:crossAx val="144230272"/>
        <c:crossesAt val="0"/>
        <c:crossBetween val="midCat"/>
        <c:majorUnit val="1000"/>
        <c:minorUnit val="100"/>
      </c:valAx>
    </c:plotArea>
    <c:legend>
      <c:legendPos val="r"/>
      <c:layout/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Лист1!$G$79:$G$99</c:f>
              <c:numCache>
                <c:formatCode>0.00</c:formatCode>
                <c:ptCount val="21"/>
                <c:pt idx="0">
                  <c:v>273674.91488975997</c:v>
                </c:pt>
                <c:pt idx="1">
                  <c:v>273906.54356345988</c:v>
                </c:pt>
                <c:pt idx="2">
                  <c:v>274483.16164637991</c:v>
                </c:pt>
                <c:pt idx="3">
                  <c:v>279407.91444983997</c:v>
                </c:pt>
                <c:pt idx="4">
                  <c:v>282108.95619264001</c:v>
                </c:pt>
                <c:pt idx="5">
                  <c:v>288734.90053698001</c:v>
                </c:pt>
                <c:pt idx="6">
                  <c:v>296233.77705138008</c:v>
                </c:pt>
                <c:pt idx="7">
                  <c:v>302128.23212586006</c:v>
                </c:pt>
                <c:pt idx="8">
                  <c:v>319286.81854890002</c:v>
                </c:pt>
                <c:pt idx="9">
                  <c:v>323703.77021532005</c:v>
                </c:pt>
                <c:pt idx="10">
                  <c:v>324651.84628456802</c:v>
                </c:pt>
                <c:pt idx="11">
                  <c:v>329456.17991476803</c:v>
                </c:pt>
                <c:pt idx="12">
                  <c:v>330770.54907100799</c:v>
                </c:pt>
                <c:pt idx="13">
                  <c:v>332383.16907100799</c:v>
                </c:pt>
                <c:pt idx="14">
                  <c:v>333078.67433818796</c:v>
                </c:pt>
                <c:pt idx="15">
                  <c:v>334507.62691843195</c:v>
                </c:pt>
                <c:pt idx="16">
                  <c:v>334991.41291843198</c:v>
                </c:pt>
                <c:pt idx="17">
                  <c:v>336355.791839802</c:v>
                </c:pt>
                <c:pt idx="18">
                  <c:v>336968.20008847798</c:v>
                </c:pt>
                <c:pt idx="19">
                  <c:v>337550.50781728199</c:v>
                </c:pt>
                <c:pt idx="20">
                  <c:v>337669.28308571398</c:v>
                </c:pt>
              </c:numCache>
            </c:numRef>
          </c:xVal>
          <c:yVal>
            <c:numRef>
              <c:f>Лист1!$B$79:$B$99</c:f>
              <c:numCache>
                <c:formatCode>0</c:formatCode>
                <c:ptCount val="21"/>
                <c:pt idx="0">
                  <c:v>11403.121453739999</c:v>
                </c:pt>
                <c:pt idx="1">
                  <c:v>11413.192265639997</c:v>
                </c:pt>
                <c:pt idx="2">
                  <c:v>11439.402178499999</c:v>
                </c:pt>
                <c:pt idx="3">
                  <c:v>11673.91421676</c:v>
                </c:pt>
                <c:pt idx="4">
                  <c:v>11808.966303900001</c:v>
                </c:pt>
                <c:pt idx="5">
                  <c:v>12157.70021676</c:v>
                </c:pt>
                <c:pt idx="6">
                  <c:v>12574.304467560003</c:v>
                </c:pt>
                <c:pt idx="7">
                  <c:v>12921.037119000002</c:v>
                </c:pt>
                <c:pt idx="8">
                  <c:v>13993.44877044</c:v>
                </c:pt>
                <c:pt idx="9">
                  <c:v>14287.912214868002</c:v>
                </c:pt>
                <c:pt idx="10">
                  <c:v>14355.6319341</c:v>
                </c:pt>
                <c:pt idx="11">
                  <c:v>14725.196059500002</c:v>
                </c:pt>
                <c:pt idx="12">
                  <c:v>14834.72682252</c:v>
                </c:pt>
                <c:pt idx="13">
                  <c:v>14995.988822520001</c:v>
                </c:pt>
                <c:pt idx="14">
                  <c:v>15073.26718554</c:v>
                </c:pt>
                <c:pt idx="15">
                  <c:v>15277.403268432001</c:v>
                </c:pt>
                <c:pt idx="16">
                  <c:v>15358.034268432</c:v>
                </c:pt>
                <c:pt idx="17">
                  <c:v>15630.910052706002</c:v>
                </c:pt>
                <c:pt idx="18">
                  <c:v>15835.046135598001</c:v>
                </c:pt>
                <c:pt idx="19">
                  <c:v>16126.2</c:v>
                </c:pt>
                <c:pt idx="20">
                  <c:v>16244.975268432003</c:v>
                </c:pt>
              </c:numCache>
            </c:numRef>
          </c:yVal>
        </c:ser>
        <c:axId val="136104576"/>
        <c:axId val="136425856"/>
      </c:scatterChart>
      <c:valAx>
        <c:axId val="136104576"/>
        <c:scaling>
          <c:orientation val="minMax"/>
          <c:max val="400000"/>
          <c:min val="250000"/>
        </c:scaling>
        <c:axPos val="b"/>
        <c:numFmt formatCode="0.00" sourceLinked="1"/>
        <c:tickLblPos val="nextTo"/>
        <c:crossAx val="136425856"/>
        <c:crosses val="autoZero"/>
        <c:crossBetween val="midCat"/>
        <c:majorUnit val="20000"/>
        <c:minorUnit val="20000"/>
      </c:valAx>
      <c:valAx>
        <c:axId val="136425856"/>
        <c:scaling>
          <c:orientation val="minMax"/>
          <c:max val="20000"/>
          <c:min val="10000"/>
        </c:scaling>
        <c:axPos val="l"/>
        <c:majorGridlines/>
        <c:numFmt formatCode="0" sourceLinked="1"/>
        <c:tickLblPos val="nextTo"/>
        <c:crossAx val="136104576"/>
        <c:crosses val="autoZero"/>
        <c:crossBetween val="midCat"/>
        <c:majorUnit val="1000"/>
        <c:minorUnit val="400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tabSelected="1" zoomScale="82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847" y="418171"/>
    <xdr:ext cx="9304299" cy="569176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9"/>
  <sheetViews>
    <sheetView topLeftCell="A90" zoomScale="80" zoomScaleNormal="80" workbookViewId="0">
      <selection activeCell="J100" sqref="J100"/>
    </sheetView>
  </sheetViews>
  <sheetFormatPr defaultRowHeight="15"/>
  <cols>
    <col min="1" max="1" width="11.5703125" customWidth="1"/>
    <col min="2" max="2" width="15.140625" customWidth="1"/>
    <col min="3" max="3" width="10.28515625" bestFit="1" customWidth="1"/>
    <col min="4" max="4" width="9.28515625" bestFit="1" customWidth="1"/>
    <col min="5" max="5" width="12" customWidth="1"/>
    <col min="6" max="6" width="11" customWidth="1"/>
    <col min="7" max="7" width="12.5703125" customWidth="1"/>
    <col min="8" max="8" width="10.28515625" bestFit="1" customWidth="1"/>
    <col min="9" max="9" width="11.5703125" customWidth="1"/>
    <col min="10" max="10" width="17.28515625" customWidth="1"/>
    <col min="11" max="11" width="19.140625" customWidth="1"/>
    <col min="12" max="12" width="17.85546875" customWidth="1"/>
    <col min="13" max="14" width="9.28515625" bestFit="1" customWidth="1"/>
    <col min="15" max="15" width="18.42578125" customWidth="1"/>
  </cols>
  <sheetData>
    <row r="1" spans="1:10" ht="15.75" thickBot="1">
      <c r="A1" t="s">
        <v>1</v>
      </c>
      <c r="B1">
        <v>22</v>
      </c>
    </row>
    <row r="2" spans="1:10" ht="16.5" thickTop="1" thickBot="1">
      <c r="A2" s="19" t="s">
        <v>0</v>
      </c>
      <c r="B2" s="69">
        <f>12000+300*B1</f>
        <v>18600</v>
      </c>
      <c r="C2" s="20" t="s">
        <v>2</v>
      </c>
      <c r="E2" s="70" t="s">
        <v>4</v>
      </c>
      <c r="F2" s="69">
        <f>5100+80*B1</f>
        <v>6860</v>
      </c>
      <c r="G2" s="20" t="s">
        <v>5</v>
      </c>
      <c r="H2" s="72" t="s">
        <v>20</v>
      </c>
      <c r="I2" s="61">
        <v>0.86699999999999999</v>
      </c>
      <c r="J2" s="9" t="s">
        <v>21</v>
      </c>
    </row>
    <row r="3" spans="1:10" ht="20.25" thickTop="1" thickBot="1">
      <c r="A3" s="27" t="s">
        <v>3</v>
      </c>
      <c r="E3" s="19" t="s">
        <v>19</v>
      </c>
      <c r="F3" s="71">
        <f>I2*B2</f>
        <v>16126.2</v>
      </c>
      <c r="G3" s="20" t="s">
        <v>2</v>
      </c>
      <c r="H3" s="9" t="s">
        <v>22</v>
      </c>
      <c r="I3" s="61">
        <v>0.87082999999999999</v>
      </c>
      <c r="J3" s="9" t="s">
        <v>21</v>
      </c>
    </row>
    <row r="4" spans="1:10" ht="16.5" thickTop="1" thickBot="1">
      <c r="H4" s="9" t="s">
        <v>23</v>
      </c>
      <c r="I4" s="61">
        <v>0.85833000000000004</v>
      </c>
      <c r="J4" s="9" t="s">
        <v>21</v>
      </c>
    </row>
    <row r="5" spans="1:10" ht="16.5" thickTop="1" thickBot="1">
      <c r="A5" s="1"/>
      <c r="B5" s="2" t="s">
        <v>6</v>
      </c>
      <c r="C5" s="3"/>
      <c r="D5" s="3"/>
      <c r="E5" s="4"/>
      <c r="F5" s="19" t="s">
        <v>18</v>
      </c>
      <c r="G5" s="18"/>
      <c r="H5" s="18"/>
      <c r="I5" s="20"/>
    </row>
    <row r="6" spans="1:10" ht="16.5" thickTop="1" thickBot="1">
      <c r="A6" s="5" t="s">
        <v>7</v>
      </c>
      <c r="B6" s="2" t="s">
        <v>8</v>
      </c>
      <c r="C6" s="4"/>
      <c r="D6" s="6" t="s">
        <v>9</v>
      </c>
      <c r="E6" s="7"/>
      <c r="F6" s="26" t="s">
        <v>13</v>
      </c>
      <c r="G6" s="26"/>
      <c r="H6" s="9" t="s">
        <v>9</v>
      </c>
      <c r="I6" s="9"/>
    </row>
    <row r="7" spans="1:10" ht="17.25" thickTop="1" thickBot="1">
      <c r="A7" s="5" t="s">
        <v>10</v>
      </c>
      <c r="B7" s="8" t="s">
        <v>11</v>
      </c>
      <c r="C7" s="9" t="s">
        <v>12</v>
      </c>
      <c r="D7" s="8" t="s">
        <v>11</v>
      </c>
      <c r="E7" s="9" t="s">
        <v>12</v>
      </c>
      <c r="F7" s="9" t="s">
        <v>14</v>
      </c>
      <c r="G7" s="9" t="s">
        <v>15</v>
      </c>
      <c r="H7" s="9" t="s">
        <v>16</v>
      </c>
      <c r="I7" s="9" t="s">
        <v>17</v>
      </c>
    </row>
    <row r="8" spans="1:10" ht="15.75" thickBot="1">
      <c r="A8" s="10">
        <v>0</v>
      </c>
      <c r="B8" s="11">
        <v>2.04</v>
      </c>
      <c r="C8" s="11">
        <v>-1.03</v>
      </c>
      <c r="D8" s="11">
        <v>1.86</v>
      </c>
      <c r="E8" s="12">
        <v>-0.84</v>
      </c>
      <c r="F8" s="23">
        <f>B8*$I$4+C8</f>
        <v>0.72099320000000011</v>
      </c>
      <c r="G8" s="24">
        <f>F8*$B$2</f>
        <v>13410.473520000001</v>
      </c>
      <c r="H8" s="25">
        <f>D8*$I$3+E8</f>
        <v>0.77974380000000021</v>
      </c>
      <c r="I8" s="28">
        <f>$F$3*H8</f>
        <v>12574.304467560003</v>
      </c>
    </row>
    <row r="9" spans="1:10" ht="15.75" thickBot="1">
      <c r="A9" s="10">
        <v>1</v>
      </c>
      <c r="B9" s="13">
        <v>2.2799999999999998</v>
      </c>
      <c r="C9" s="13">
        <v>-1.27</v>
      </c>
      <c r="D9" s="13">
        <v>2.06</v>
      </c>
      <c r="E9" s="14">
        <v>-1.04</v>
      </c>
      <c r="F9" s="23">
        <f>B9*$I$4+C9</f>
        <v>0.68699239999999984</v>
      </c>
      <c r="G9" s="22">
        <f t="shared" ref="G9:G31" si="0">F9*$B$2</f>
        <v>12778.058639999997</v>
      </c>
      <c r="H9" s="25">
        <f>D9*$I$3+E9</f>
        <v>0.75390979999999996</v>
      </c>
      <c r="I9" s="29">
        <f t="shared" ref="I9:I31" si="1">$F$3*H9</f>
        <v>12157.70021676</v>
      </c>
    </row>
    <row r="10" spans="1:10" ht="15.75" thickBot="1">
      <c r="A10" s="10">
        <v>2</v>
      </c>
      <c r="B10" s="13">
        <v>2.2999999999999998</v>
      </c>
      <c r="C10" s="13">
        <v>-1.3</v>
      </c>
      <c r="D10" s="13">
        <v>2.15</v>
      </c>
      <c r="E10" s="14">
        <v>-1.1399999999999999</v>
      </c>
      <c r="F10" s="23">
        <f>B10*$I$4+C10</f>
        <v>0.67415899999999995</v>
      </c>
      <c r="G10" s="22">
        <f t="shared" si="0"/>
        <v>12539.357399999999</v>
      </c>
      <c r="H10" s="25">
        <f>D10*$I$3+E10</f>
        <v>0.7322845</v>
      </c>
      <c r="I10" s="29">
        <f t="shared" si="1"/>
        <v>11808.966303900001</v>
      </c>
    </row>
    <row r="11" spans="1:10" ht="15.75" thickBot="1">
      <c r="A11" s="10">
        <v>3</v>
      </c>
      <c r="B11" s="13">
        <v>2.2999999999999998</v>
      </c>
      <c r="C11" s="13">
        <v>-1.33</v>
      </c>
      <c r="D11" s="13">
        <v>2.25</v>
      </c>
      <c r="E11" s="14">
        <v>-1.25</v>
      </c>
      <c r="F11" s="23">
        <f>B11*$I$4+C11</f>
        <v>0.64415899999999993</v>
      </c>
      <c r="G11" s="22">
        <f t="shared" si="0"/>
        <v>11981.357399999999</v>
      </c>
      <c r="H11" s="25">
        <f>D11*$I$3+E11</f>
        <v>0.70936749999999993</v>
      </c>
      <c r="I11" s="29">
        <f t="shared" si="1"/>
        <v>11439.402178499999</v>
      </c>
    </row>
    <row r="12" spans="1:10" ht="15.75" thickBot="1">
      <c r="A12" s="10">
        <v>4</v>
      </c>
      <c r="B12" s="13">
        <v>2.2999999999999998</v>
      </c>
      <c r="C12" s="13">
        <v>-1.3</v>
      </c>
      <c r="D12" s="13">
        <v>2.34</v>
      </c>
      <c r="E12" s="14">
        <v>-1.33</v>
      </c>
      <c r="F12" s="23">
        <f>B12*$I$4+C12</f>
        <v>0.67415899999999995</v>
      </c>
      <c r="G12" s="22">
        <f t="shared" si="0"/>
        <v>12539.357399999999</v>
      </c>
      <c r="H12" s="25">
        <f>D12*$I$3+E12</f>
        <v>0.70774219999999977</v>
      </c>
      <c r="I12" s="29">
        <f t="shared" si="1"/>
        <v>11413.192265639997</v>
      </c>
    </row>
    <row r="13" spans="1:10" ht="15.75" thickBot="1">
      <c r="A13" s="10">
        <v>5</v>
      </c>
      <c r="B13" s="13">
        <v>2.34</v>
      </c>
      <c r="C13" s="13">
        <v>-1.32</v>
      </c>
      <c r="D13" s="13">
        <v>2.19</v>
      </c>
      <c r="E13" s="14">
        <v>-1.2</v>
      </c>
      <c r="F13" s="23">
        <f>B13*$I$4+C13</f>
        <v>0.6884922</v>
      </c>
      <c r="G13" s="22">
        <f t="shared" si="0"/>
        <v>12805.95492</v>
      </c>
      <c r="H13" s="25">
        <f>D13*$I$3+E13</f>
        <v>0.70711769999999996</v>
      </c>
      <c r="I13" s="29">
        <f t="shared" si="1"/>
        <v>11403.121453739999</v>
      </c>
    </row>
    <row r="14" spans="1:10" ht="15.75" thickBot="1">
      <c r="A14" s="10">
        <v>6</v>
      </c>
      <c r="B14" s="13">
        <v>2.36</v>
      </c>
      <c r="C14" s="13">
        <v>-1.3</v>
      </c>
      <c r="D14" s="13">
        <v>2.06</v>
      </c>
      <c r="E14" s="14">
        <v>-1.07</v>
      </c>
      <c r="F14" s="23">
        <f>B14*$I$4+C14</f>
        <v>0.72565879999999994</v>
      </c>
      <c r="G14" s="22">
        <f t="shared" si="0"/>
        <v>13497.253679999998</v>
      </c>
      <c r="H14" s="25">
        <f>D14*$I$3+E14</f>
        <v>0.72390979999999994</v>
      </c>
      <c r="I14" s="29">
        <f t="shared" si="1"/>
        <v>11673.91421676</v>
      </c>
    </row>
    <row r="15" spans="1:10" ht="15.75" thickBot="1">
      <c r="A15" s="10">
        <v>7</v>
      </c>
      <c r="B15" s="13">
        <v>1.55</v>
      </c>
      <c r="C15" s="13">
        <v>-0.55000000000000004</v>
      </c>
      <c r="D15" s="13">
        <v>1.5</v>
      </c>
      <c r="E15" s="14">
        <v>-0.505</v>
      </c>
      <c r="F15" s="23">
        <f>B15*$I$4+C15</f>
        <v>0.78041150000000004</v>
      </c>
      <c r="G15" s="22">
        <f t="shared" si="0"/>
        <v>14515.653900000001</v>
      </c>
      <c r="H15" s="25">
        <f>D15*$I$3+E15</f>
        <v>0.8012450000000001</v>
      </c>
      <c r="I15" s="29">
        <f t="shared" si="1"/>
        <v>12921.037119000002</v>
      </c>
    </row>
    <row r="16" spans="1:10" ht="15.75" thickBot="1">
      <c r="A16" s="10">
        <v>8</v>
      </c>
      <c r="B16" s="13">
        <v>0.84499999999999997</v>
      </c>
      <c r="C16" s="13">
        <v>0.16</v>
      </c>
      <c r="D16" s="13">
        <v>0.85</v>
      </c>
      <c r="E16" s="14">
        <v>0.15</v>
      </c>
      <c r="F16" s="23">
        <f>B16*$I$4+C16</f>
        <v>0.88528885000000002</v>
      </c>
      <c r="G16" s="22">
        <f t="shared" si="0"/>
        <v>16466.372609999999</v>
      </c>
      <c r="H16" s="25">
        <f>D16*$I$3+E16</f>
        <v>0.89020549999999998</v>
      </c>
      <c r="I16" s="29">
        <f t="shared" si="1"/>
        <v>14355.6319341</v>
      </c>
    </row>
    <row r="17" spans="1:9" ht="15.75" thickBot="1">
      <c r="A17" s="10">
        <v>9</v>
      </c>
      <c r="B17" s="13">
        <v>0.16200000000000001</v>
      </c>
      <c r="C17" s="13">
        <v>0.83399999999999996</v>
      </c>
      <c r="D17" s="13">
        <v>0.16300000000000001</v>
      </c>
      <c r="E17" s="14">
        <v>0.84</v>
      </c>
      <c r="F17" s="23">
        <f>B17*$I$4+C17</f>
        <v>0.97304945999999992</v>
      </c>
      <c r="G17" s="22">
        <f t="shared" si="0"/>
        <v>18098.719955999997</v>
      </c>
      <c r="H17" s="25">
        <f>D17*$I$3+E17</f>
        <v>0.98194528999999997</v>
      </c>
      <c r="I17" s="29">
        <f t="shared" si="1"/>
        <v>15835.046135598001</v>
      </c>
    </row>
    <row r="18" spans="1:9" ht="15.75" thickBot="1">
      <c r="A18" s="10">
        <v>10</v>
      </c>
      <c r="B18" s="13">
        <v>0.19500000000000001</v>
      </c>
      <c r="C18" s="13">
        <v>0.79800000000000004</v>
      </c>
      <c r="D18" s="13">
        <v>0</v>
      </c>
      <c r="E18" s="14">
        <v>1</v>
      </c>
      <c r="F18" s="23">
        <f>B18*$I$4+C18</f>
        <v>0.96537435000000005</v>
      </c>
      <c r="G18" s="22">
        <f t="shared" si="0"/>
        <v>17955.962910000002</v>
      </c>
      <c r="H18" s="25">
        <f>D18*$I$3+E18</f>
        <v>1</v>
      </c>
      <c r="I18" s="29">
        <f t="shared" si="1"/>
        <v>16126.2</v>
      </c>
    </row>
    <row r="19" spans="1:9" ht="15.75" thickBot="1">
      <c r="A19" s="10">
        <v>11</v>
      </c>
      <c r="B19" s="13">
        <v>0.29199999999999998</v>
      </c>
      <c r="C19" s="13">
        <v>0.68200000000000005</v>
      </c>
      <c r="D19" s="13">
        <v>0.26100000000000001</v>
      </c>
      <c r="E19" s="14">
        <v>0.74199999999999999</v>
      </c>
      <c r="F19" s="23">
        <f>B19*$I$4+C19</f>
        <v>0.93263236000000005</v>
      </c>
      <c r="G19" s="22">
        <f t="shared" si="0"/>
        <v>17346.961896000001</v>
      </c>
      <c r="H19" s="25">
        <f>D19*$I$3+E19</f>
        <v>0.96928663000000004</v>
      </c>
      <c r="I19" s="29">
        <f t="shared" si="1"/>
        <v>15630.910052706002</v>
      </c>
    </row>
    <row r="20" spans="1:9" ht="15.75" thickBot="1">
      <c r="A20" s="10">
        <v>12</v>
      </c>
      <c r="B20" s="13">
        <v>0.45500000000000002</v>
      </c>
      <c r="C20" s="13">
        <v>0.505</v>
      </c>
      <c r="D20" s="13">
        <v>0.49</v>
      </c>
      <c r="E20" s="14">
        <v>0.50800000000000001</v>
      </c>
      <c r="F20" s="23">
        <f>B20*$I$4+C20</f>
        <v>0.89554014999999998</v>
      </c>
      <c r="G20" s="22">
        <f t="shared" si="0"/>
        <v>16657.04679</v>
      </c>
      <c r="H20" s="25">
        <f>D20*$I$3+E20</f>
        <v>0.9347067</v>
      </c>
      <c r="I20" s="29">
        <f t="shared" si="1"/>
        <v>15073.26718554</v>
      </c>
    </row>
    <row r="21" spans="1:9" ht="15.75" thickBot="1">
      <c r="A21" s="10">
        <v>13</v>
      </c>
      <c r="B21" s="13">
        <v>0.39</v>
      </c>
      <c r="C21" s="13">
        <v>0.57499999999999996</v>
      </c>
      <c r="D21" s="13">
        <v>0.39200000000000002</v>
      </c>
      <c r="E21" s="14">
        <v>0.61099999999999999</v>
      </c>
      <c r="F21" s="23">
        <f>B21*$I$4+C21</f>
        <v>0.90974869999999997</v>
      </c>
      <c r="G21" s="22">
        <f t="shared" si="0"/>
        <v>16921.325819999998</v>
      </c>
      <c r="H21" s="25">
        <f>D21*$I$3+E21</f>
        <v>0.95236535999999994</v>
      </c>
      <c r="I21" s="29">
        <f t="shared" si="1"/>
        <v>15358.034268432</v>
      </c>
    </row>
    <row r="22" spans="1:9" ht="15.75" thickBot="1">
      <c r="A22" s="10">
        <v>14</v>
      </c>
      <c r="B22" s="13">
        <v>0.28999999999999998</v>
      </c>
      <c r="C22" s="13">
        <v>0.69699999999999995</v>
      </c>
      <c r="D22" s="13">
        <v>0.26100000000000001</v>
      </c>
      <c r="E22" s="14">
        <v>0.74199999999999999</v>
      </c>
      <c r="F22" s="23">
        <f>B22*$I$4+C22</f>
        <v>0.94591569999999991</v>
      </c>
      <c r="G22" s="22">
        <f t="shared" si="0"/>
        <v>17594.032019999999</v>
      </c>
      <c r="H22" s="25">
        <f>D22*$I$3+E22</f>
        <v>0.96928663000000004</v>
      </c>
      <c r="I22" s="29">
        <f t="shared" si="1"/>
        <v>15630.910052706002</v>
      </c>
    </row>
    <row r="23" spans="1:9" ht="15.75" thickBot="1">
      <c r="A23" s="10">
        <v>15</v>
      </c>
      <c r="B23" s="13">
        <v>0.33800000000000002</v>
      </c>
      <c r="C23" s="13">
        <v>0.64100000000000001</v>
      </c>
      <c r="D23" s="13">
        <v>0.39200000000000002</v>
      </c>
      <c r="E23" s="14">
        <v>0.66600000000000004</v>
      </c>
      <c r="F23" s="23">
        <f>B23*$I$4+C23</f>
        <v>0.93111553999999996</v>
      </c>
      <c r="G23" s="22">
        <f t="shared" si="0"/>
        <v>17318.749044</v>
      </c>
      <c r="H23" s="25">
        <f>D23*$I$3+E23</f>
        <v>1.0073653600000001</v>
      </c>
      <c r="I23" s="29">
        <f t="shared" si="1"/>
        <v>16244.975268432003</v>
      </c>
    </row>
    <row r="24" spans="1:9" ht="15.75" thickBot="1">
      <c r="A24" s="10">
        <v>16</v>
      </c>
      <c r="B24" s="13">
        <v>0.45400000000000001</v>
      </c>
      <c r="C24" s="13">
        <v>0.53</v>
      </c>
      <c r="D24" s="13">
        <v>0.62</v>
      </c>
      <c r="E24" s="14">
        <v>0.38</v>
      </c>
      <c r="F24" s="23">
        <f>B24*$I$4+C24</f>
        <v>0.91968182000000009</v>
      </c>
      <c r="G24" s="22">
        <f t="shared" si="0"/>
        <v>17106.081852000003</v>
      </c>
      <c r="H24" s="25">
        <f>D24*$I$3+E24</f>
        <v>0.91991460000000003</v>
      </c>
      <c r="I24" s="29">
        <f t="shared" si="1"/>
        <v>14834.72682252</v>
      </c>
    </row>
    <row r="25" spans="1:9" ht="15.75" thickBot="1">
      <c r="A25" s="10">
        <v>17</v>
      </c>
      <c r="B25" s="13">
        <v>9.7000000000000003E-2</v>
      </c>
      <c r="C25" s="13">
        <v>0.90400000000000003</v>
      </c>
      <c r="D25" s="13">
        <v>0.39200000000000002</v>
      </c>
      <c r="E25" s="14">
        <v>0.60599999999999998</v>
      </c>
      <c r="F25" s="23">
        <f>B25*$I$4+C25</f>
        <v>0.98725801000000002</v>
      </c>
      <c r="G25" s="22">
        <f t="shared" si="0"/>
        <v>18362.998985999999</v>
      </c>
      <c r="H25" s="25">
        <f>D25*$I$3+E25</f>
        <v>0.94736536000000005</v>
      </c>
      <c r="I25" s="29">
        <f t="shared" si="1"/>
        <v>15277.403268432001</v>
      </c>
    </row>
    <row r="26" spans="1:9" ht="15.75" thickBot="1">
      <c r="A26" s="10">
        <v>18</v>
      </c>
      <c r="B26" s="13">
        <v>0</v>
      </c>
      <c r="C26" s="13">
        <v>1</v>
      </c>
      <c r="D26" s="13">
        <v>0.49</v>
      </c>
      <c r="E26" s="14">
        <v>0.50800000000000001</v>
      </c>
      <c r="F26" s="23">
        <f>B26*$I$4+C26</f>
        <v>1</v>
      </c>
      <c r="G26" s="22">
        <f t="shared" si="0"/>
        <v>18600</v>
      </c>
      <c r="H26" s="25">
        <f>D26*$I$3+E26</f>
        <v>0.9347067</v>
      </c>
      <c r="I26" s="29">
        <f t="shared" si="1"/>
        <v>15073.26718554</v>
      </c>
    </row>
    <row r="27" spans="1:9" ht="15.75" thickBot="1">
      <c r="A27" s="10">
        <v>19</v>
      </c>
      <c r="B27" s="13">
        <v>0.16200000000000001</v>
      </c>
      <c r="C27" s="13">
        <v>0.83899999999999997</v>
      </c>
      <c r="D27" s="13">
        <v>0.62</v>
      </c>
      <c r="E27" s="14">
        <v>0.38</v>
      </c>
      <c r="F27" s="23">
        <f>B27*$I$4+C27</f>
        <v>0.97804946000000004</v>
      </c>
      <c r="G27" s="22">
        <f t="shared" si="0"/>
        <v>18191.719956000001</v>
      </c>
      <c r="H27" s="25">
        <f>D27*$I$3+E27</f>
        <v>0.91991460000000003</v>
      </c>
      <c r="I27" s="29">
        <f t="shared" si="1"/>
        <v>14834.72682252</v>
      </c>
    </row>
    <row r="28" spans="1:9" ht="15.75" thickBot="1">
      <c r="A28" s="10">
        <v>20</v>
      </c>
      <c r="B28" s="13">
        <v>0.24</v>
      </c>
      <c r="C28" s="13">
        <v>0.74199999999999999</v>
      </c>
      <c r="D28" s="13">
        <v>0.65800000000000003</v>
      </c>
      <c r="E28" s="14">
        <v>0.313</v>
      </c>
      <c r="F28" s="23">
        <f>B28*$I$4+C28</f>
        <v>0.94799919999999993</v>
      </c>
      <c r="G28" s="22">
        <f t="shared" si="0"/>
        <v>17632.78512</v>
      </c>
      <c r="H28" s="25">
        <f>D28*$I$3+E28</f>
        <v>0.88600614000000011</v>
      </c>
      <c r="I28" s="29">
        <f t="shared" si="1"/>
        <v>14287.912214868002</v>
      </c>
    </row>
    <row r="29" spans="1:9" ht="15.75" thickBot="1">
      <c r="A29" s="10">
        <v>21</v>
      </c>
      <c r="B29" s="13">
        <v>0.29199999999999998</v>
      </c>
      <c r="C29" s="13">
        <v>0.70699999999999996</v>
      </c>
      <c r="D29" s="13">
        <v>0.62</v>
      </c>
      <c r="E29" s="14">
        <v>0.39</v>
      </c>
      <c r="F29" s="23">
        <f>B29*$I$4+C29</f>
        <v>0.95763235999999996</v>
      </c>
      <c r="G29" s="22">
        <f t="shared" si="0"/>
        <v>17811.961896000001</v>
      </c>
      <c r="H29" s="25">
        <f>D29*$I$3+E29</f>
        <v>0.92991460000000004</v>
      </c>
      <c r="I29" s="29">
        <f t="shared" si="1"/>
        <v>14995.988822520001</v>
      </c>
    </row>
    <row r="30" spans="1:9" ht="15.75" thickBot="1">
      <c r="A30" s="10">
        <v>22</v>
      </c>
      <c r="B30" s="13">
        <v>0.78</v>
      </c>
      <c r="C30" s="13">
        <v>0.22</v>
      </c>
      <c r="D30" s="13">
        <v>0.75</v>
      </c>
      <c r="E30" s="14">
        <v>0.26</v>
      </c>
      <c r="F30" s="30">
        <f>B30*$I$4+C30</f>
        <v>0.88949739999999999</v>
      </c>
      <c r="G30" s="22">
        <f t="shared" si="0"/>
        <v>16544.65164</v>
      </c>
      <c r="H30" s="31">
        <f>D30*$I$3+E30</f>
        <v>0.91312250000000006</v>
      </c>
      <c r="I30" s="29">
        <f t="shared" si="1"/>
        <v>14725.196059500002</v>
      </c>
    </row>
    <row r="31" spans="1:9" ht="15.75" thickBot="1">
      <c r="A31" s="15">
        <v>23</v>
      </c>
      <c r="B31" s="16">
        <v>1.36</v>
      </c>
      <c r="C31" s="16">
        <v>-0.36</v>
      </c>
      <c r="D31" s="16">
        <v>1.1399999999999999</v>
      </c>
      <c r="E31" s="17">
        <v>-0.125</v>
      </c>
      <c r="F31" s="32">
        <f>B31*$I$4+C31</f>
        <v>0.80732880000000018</v>
      </c>
      <c r="G31" s="33">
        <f t="shared" si="0"/>
        <v>15016.315680000003</v>
      </c>
      <c r="H31" s="34">
        <f>D31*$I$3+E31</f>
        <v>0.86774619999999991</v>
      </c>
      <c r="I31" s="35">
        <f t="shared" si="1"/>
        <v>13993.44877044</v>
      </c>
    </row>
    <row r="32" spans="1:9" ht="20.25" thickTop="1" thickBot="1">
      <c r="A32" s="27" t="s">
        <v>24</v>
      </c>
    </row>
    <row r="33" spans="2:4" ht="15.75" thickTop="1">
      <c r="B33" s="36"/>
      <c r="C33" s="37" t="s">
        <v>25</v>
      </c>
      <c r="D33" s="38" t="s">
        <v>26</v>
      </c>
    </row>
    <row r="34" spans="2:4">
      <c r="B34" s="39" t="s">
        <v>27</v>
      </c>
      <c r="C34" s="22">
        <f>AVERAGE(G8:G31)</f>
        <v>15903.8813765</v>
      </c>
      <c r="D34" s="40">
        <f>AVERAGE(I8:I31)</f>
        <v>14069.553461904752</v>
      </c>
    </row>
    <row r="35" spans="2:4">
      <c r="B35" s="41" t="s">
        <v>28</v>
      </c>
      <c r="C35" s="22">
        <f>MAX(G8:G31)</f>
        <v>18600</v>
      </c>
      <c r="D35" s="29">
        <f>MAX(I8:I31)</f>
        <v>16244.975268432003</v>
      </c>
    </row>
    <row r="36" spans="2:4">
      <c r="B36" s="41" t="s">
        <v>29</v>
      </c>
      <c r="C36" s="22">
        <f>MIN(G8:G31)</f>
        <v>11981.357399999999</v>
      </c>
      <c r="D36" s="29">
        <f>MIN(I8:I31)</f>
        <v>11403.121453739999</v>
      </c>
    </row>
    <row r="37" spans="2:4">
      <c r="B37" s="41" t="s">
        <v>30</v>
      </c>
      <c r="C37" s="42">
        <f>C36/C35</f>
        <v>0.64415899999999993</v>
      </c>
      <c r="D37" s="43">
        <f>D36/D35</f>
        <v>0.70194760320128524</v>
      </c>
    </row>
    <row r="38" spans="2:4">
      <c r="B38" s="41" t="s">
        <v>31</v>
      </c>
      <c r="C38" s="42">
        <f>C34/C35</f>
        <v>0.85504738583333328</v>
      </c>
      <c r="D38" s="43">
        <f>D34/D35</f>
        <v>0.86608648086066142</v>
      </c>
    </row>
    <row r="39" spans="2:4">
      <c r="B39" s="41" t="s">
        <v>32</v>
      </c>
      <c r="C39" s="42">
        <f>C40/C35</f>
        <v>20.52113726</v>
      </c>
      <c r="D39" s="43">
        <f>D40/D35</f>
        <v>20.786075540655872</v>
      </c>
    </row>
    <row r="40" spans="2:4" ht="15.75" thickBot="1">
      <c r="B40" s="44" t="s">
        <v>34</v>
      </c>
      <c r="C40" s="45">
        <f>24*C34</f>
        <v>381693.15303599997</v>
      </c>
      <c r="D40" s="46">
        <f>24*D34</f>
        <v>337669.28308571404</v>
      </c>
    </row>
    <row r="41" spans="2:4" ht="15.75" thickTop="1"/>
    <row r="50" spans="1:7" ht="19.5" thickBot="1">
      <c r="A50" s="27" t="s">
        <v>35</v>
      </c>
      <c r="C50" t="s">
        <v>25</v>
      </c>
    </row>
    <row r="51" spans="1:7" ht="15.75" thickTop="1">
      <c r="A51" s="49" t="s">
        <v>36</v>
      </c>
      <c r="B51" s="49" t="s">
        <v>37</v>
      </c>
      <c r="C51" s="49" t="s">
        <v>38</v>
      </c>
      <c r="D51" s="49" t="s">
        <v>39</v>
      </c>
      <c r="E51" s="49" t="s">
        <v>40</v>
      </c>
      <c r="F51" s="49" t="s">
        <v>41</v>
      </c>
      <c r="G51" s="49" t="s">
        <v>33</v>
      </c>
    </row>
    <row r="52" spans="1:7" ht="15.75" thickBot="1">
      <c r="A52" s="50"/>
      <c r="B52" s="50" t="s">
        <v>2</v>
      </c>
      <c r="C52" s="50"/>
      <c r="D52" s="50" t="s">
        <v>10</v>
      </c>
      <c r="E52" s="50" t="s">
        <v>2</v>
      </c>
      <c r="F52" s="50" t="s">
        <v>42</v>
      </c>
      <c r="G52" s="50" t="s">
        <v>42</v>
      </c>
    </row>
    <row r="53" spans="1:7" ht="15.75" thickTop="1">
      <c r="A53" s="49">
        <v>1</v>
      </c>
      <c r="B53" s="51">
        <v>11981.357399999999</v>
      </c>
      <c r="C53" s="49">
        <v>1</v>
      </c>
      <c r="D53" s="49">
        <v>24</v>
      </c>
      <c r="E53" s="49">
        <v>0</v>
      </c>
      <c r="F53" s="49">
        <v>0</v>
      </c>
      <c r="G53" s="52">
        <f>24*B53</f>
        <v>287552.57759999996</v>
      </c>
    </row>
    <row r="54" spans="1:7">
      <c r="A54" s="53">
        <f>1+A53</f>
        <v>2</v>
      </c>
      <c r="B54" s="54">
        <v>12539.357399999999</v>
      </c>
      <c r="C54" s="53">
        <v>2</v>
      </c>
      <c r="D54" s="53">
        <f>D53-C53</f>
        <v>23</v>
      </c>
      <c r="E54" s="54">
        <f>B54-B53</f>
        <v>558</v>
      </c>
      <c r="F54" s="55">
        <f>E54*D54</f>
        <v>12834</v>
      </c>
      <c r="G54" s="55">
        <f>G53+F54</f>
        <v>300386.57759999996</v>
      </c>
    </row>
    <row r="55" spans="1:7">
      <c r="A55" s="53">
        <f t="shared" ref="A55:A75" si="2">1+A54</f>
        <v>3</v>
      </c>
      <c r="B55" s="54">
        <v>12778.058639999997</v>
      </c>
      <c r="C55" s="53">
        <v>1</v>
      </c>
      <c r="D55" s="53">
        <f t="shared" ref="D55:D75" si="3">D54-C54</f>
        <v>21</v>
      </c>
      <c r="E55" s="54">
        <f t="shared" ref="E55:E75" si="4">B55-B54</f>
        <v>238.70123999999851</v>
      </c>
      <c r="F55" s="55">
        <f t="shared" ref="F55:F75" si="5">E55*D55</f>
        <v>5012.7260399999686</v>
      </c>
      <c r="G55" s="55">
        <f t="shared" ref="G55:G75" si="6">G54+F55</f>
        <v>305399.30363999994</v>
      </c>
    </row>
    <row r="56" spans="1:7">
      <c r="A56" s="53">
        <f t="shared" si="2"/>
        <v>4</v>
      </c>
      <c r="B56" s="54">
        <v>12805.95492</v>
      </c>
      <c r="C56" s="53">
        <v>1</v>
      </c>
      <c r="D56" s="53">
        <f t="shared" si="3"/>
        <v>20</v>
      </c>
      <c r="E56" s="54">
        <f t="shared" si="4"/>
        <v>27.896280000002662</v>
      </c>
      <c r="F56" s="55">
        <f t="shared" si="5"/>
        <v>557.92560000005324</v>
      </c>
      <c r="G56" s="55">
        <f t="shared" si="6"/>
        <v>305957.22924000002</v>
      </c>
    </row>
    <row r="57" spans="1:7">
      <c r="A57" s="53">
        <f t="shared" si="2"/>
        <v>5</v>
      </c>
      <c r="B57" s="54">
        <v>13410.473520000001</v>
      </c>
      <c r="C57" s="53">
        <v>1</v>
      </c>
      <c r="D57" s="53">
        <f t="shared" si="3"/>
        <v>19</v>
      </c>
      <c r="E57" s="54">
        <f t="shared" si="4"/>
        <v>604.51860000000124</v>
      </c>
      <c r="F57" s="55">
        <f t="shared" si="5"/>
        <v>11485.853400000024</v>
      </c>
      <c r="G57" s="55">
        <f t="shared" si="6"/>
        <v>317443.08264000004</v>
      </c>
    </row>
    <row r="58" spans="1:7">
      <c r="A58" s="53">
        <f t="shared" si="2"/>
        <v>6</v>
      </c>
      <c r="B58" s="54">
        <v>13497.253679999998</v>
      </c>
      <c r="C58" s="53">
        <v>1</v>
      </c>
      <c r="D58" s="53">
        <f t="shared" si="3"/>
        <v>18</v>
      </c>
      <c r="E58" s="54">
        <f t="shared" si="4"/>
        <v>86.780159999996613</v>
      </c>
      <c r="F58" s="55">
        <f t="shared" si="5"/>
        <v>1562.042879999939</v>
      </c>
      <c r="G58" s="55">
        <f t="shared" si="6"/>
        <v>319005.12552</v>
      </c>
    </row>
    <row r="59" spans="1:7">
      <c r="A59" s="53">
        <f t="shared" si="2"/>
        <v>7</v>
      </c>
      <c r="B59" s="54">
        <v>14515.653900000001</v>
      </c>
      <c r="C59" s="53">
        <v>1</v>
      </c>
      <c r="D59" s="53">
        <f t="shared" si="3"/>
        <v>17</v>
      </c>
      <c r="E59" s="54">
        <f t="shared" si="4"/>
        <v>1018.4002200000032</v>
      </c>
      <c r="F59" s="55">
        <f t="shared" si="5"/>
        <v>17312.803740000054</v>
      </c>
      <c r="G59" s="55">
        <f t="shared" si="6"/>
        <v>336317.92926000006</v>
      </c>
    </row>
    <row r="60" spans="1:7">
      <c r="A60" s="53">
        <f t="shared" si="2"/>
        <v>8</v>
      </c>
      <c r="B60" s="54">
        <v>15016.315680000003</v>
      </c>
      <c r="C60" s="53">
        <v>1</v>
      </c>
      <c r="D60" s="53">
        <f t="shared" si="3"/>
        <v>16</v>
      </c>
      <c r="E60" s="54">
        <f t="shared" si="4"/>
        <v>500.66178000000218</v>
      </c>
      <c r="F60" s="55">
        <f t="shared" si="5"/>
        <v>8010.5884800000349</v>
      </c>
      <c r="G60" s="55">
        <f t="shared" si="6"/>
        <v>344328.5177400001</v>
      </c>
    </row>
    <row r="61" spans="1:7">
      <c r="A61" s="53">
        <f t="shared" si="2"/>
        <v>9</v>
      </c>
      <c r="B61" s="54">
        <v>16466.372609999999</v>
      </c>
      <c r="C61" s="53">
        <v>1</v>
      </c>
      <c r="D61" s="53">
        <f t="shared" si="3"/>
        <v>15</v>
      </c>
      <c r="E61" s="54">
        <f t="shared" si="4"/>
        <v>1450.0569299999952</v>
      </c>
      <c r="F61" s="55">
        <f t="shared" si="5"/>
        <v>21750.853949999928</v>
      </c>
      <c r="G61" s="55">
        <f t="shared" si="6"/>
        <v>366079.37169</v>
      </c>
    </row>
    <row r="62" spans="1:7">
      <c r="A62" s="53">
        <f t="shared" si="2"/>
        <v>10</v>
      </c>
      <c r="B62" s="54">
        <v>16544.65164</v>
      </c>
      <c r="C62" s="53">
        <v>1</v>
      </c>
      <c r="D62" s="53">
        <f t="shared" si="3"/>
        <v>14</v>
      </c>
      <c r="E62" s="54">
        <f t="shared" si="4"/>
        <v>78.279030000001512</v>
      </c>
      <c r="F62" s="55">
        <f t="shared" si="5"/>
        <v>1095.9064200000212</v>
      </c>
      <c r="G62" s="55">
        <f t="shared" si="6"/>
        <v>367175.27811000001</v>
      </c>
    </row>
    <row r="63" spans="1:7">
      <c r="A63" s="53">
        <f t="shared" si="2"/>
        <v>11</v>
      </c>
      <c r="B63" s="54">
        <v>16657.04679</v>
      </c>
      <c r="C63" s="53">
        <v>1</v>
      </c>
      <c r="D63" s="53">
        <f t="shared" si="3"/>
        <v>13</v>
      </c>
      <c r="E63" s="54">
        <f t="shared" si="4"/>
        <v>112.39515000000029</v>
      </c>
      <c r="F63" s="55">
        <f t="shared" si="5"/>
        <v>1461.1369500000037</v>
      </c>
      <c r="G63" s="55">
        <f t="shared" si="6"/>
        <v>368636.41506000003</v>
      </c>
    </row>
    <row r="64" spans="1:7">
      <c r="A64" s="53">
        <f t="shared" si="2"/>
        <v>12</v>
      </c>
      <c r="B64" s="54">
        <v>16921.325819999998</v>
      </c>
      <c r="C64" s="53">
        <v>1</v>
      </c>
      <c r="D64" s="53">
        <f t="shared" si="3"/>
        <v>12</v>
      </c>
      <c r="E64" s="54">
        <f t="shared" si="4"/>
        <v>264.27902999999787</v>
      </c>
      <c r="F64" s="55">
        <f t="shared" si="5"/>
        <v>3171.3483599999745</v>
      </c>
      <c r="G64" s="55">
        <f t="shared" si="6"/>
        <v>371807.76341999997</v>
      </c>
    </row>
    <row r="65" spans="1:7">
      <c r="A65" s="53">
        <f t="shared" si="2"/>
        <v>13</v>
      </c>
      <c r="B65" s="54">
        <v>17106.081852000003</v>
      </c>
      <c r="C65" s="53">
        <v>1</v>
      </c>
      <c r="D65" s="53">
        <f t="shared" si="3"/>
        <v>11</v>
      </c>
      <c r="E65" s="54">
        <f t="shared" si="4"/>
        <v>184.75603200000478</v>
      </c>
      <c r="F65" s="55">
        <f t="shared" si="5"/>
        <v>2032.3163520000526</v>
      </c>
      <c r="G65" s="55">
        <f t="shared" si="6"/>
        <v>373840.07977200003</v>
      </c>
    </row>
    <row r="66" spans="1:7">
      <c r="A66" s="53">
        <f t="shared" si="2"/>
        <v>14</v>
      </c>
      <c r="B66" s="54">
        <v>17318.749044</v>
      </c>
      <c r="C66" s="53">
        <v>1</v>
      </c>
      <c r="D66" s="53">
        <f t="shared" si="3"/>
        <v>10</v>
      </c>
      <c r="E66" s="54">
        <f t="shared" si="4"/>
        <v>212.66719199999716</v>
      </c>
      <c r="F66" s="55">
        <f t="shared" si="5"/>
        <v>2126.6719199999716</v>
      </c>
      <c r="G66" s="55">
        <f t="shared" si="6"/>
        <v>375966.75169200002</v>
      </c>
    </row>
    <row r="67" spans="1:7">
      <c r="A67" s="53">
        <f t="shared" si="2"/>
        <v>15</v>
      </c>
      <c r="B67" s="54">
        <v>17346.961896000001</v>
      </c>
      <c r="C67" s="53">
        <v>1</v>
      </c>
      <c r="D67" s="53">
        <f t="shared" si="3"/>
        <v>9</v>
      </c>
      <c r="E67" s="54">
        <f t="shared" si="4"/>
        <v>28.212852000000566</v>
      </c>
      <c r="F67" s="55">
        <f t="shared" si="5"/>
        <v>253.9156680000051</v>
      </c>
      <c r="G67" s="55">
        <f t="shared" si="6"/>
        <v>376220.66736000002</v>
      </c>
    </row>
    <row r="68" spans="1:7">
      <c r="A68" s="53">
        <f t="shared" si="2"/>
        <v>16</v>
      </c>
      <c r="B68" s="54">
        <v>17594.032019999999</v>
      </c>
      <c r="C68" s="53">
        <v>1</v>
      </c>
      <c r="D68" s="53">
        <f t="shared" si="3"/>
        <v>8</v>
      </c>
      <c r="E68" s="54">
        <f t="shared" si="4"/>
        <v>247.07012399999803</v>
      </c>
      <c r="F68" s="55">
        <f t="shared" si="5"/>
        <v>1976.5609919999843</v>
      </c>
      <c r="G68" s="55">
        <f t="shared" si="6"/>
        <v>378197.22835200001</v>
      </c>
    </row>
    <row r="69" spans="1:7">
      <c r="A69" s="53">
        <f t="shared" si="2"/>
        <v>17</v>
      </c>
      <c r="B69" s="54">
        <v>17632.78512</v>
      </c>
      <c r="C69" s="53">
        <v>1</v>
      </c>
      <c r="D69" s="53">
        <f t="shared" si="3"/>
        <v>7</v>
      </c>
      <c r="E69" s="54">
        <f t="shared" si="4"/>
        <v>38.753100000001723</v>
      </c>
      <c r="F69" s="55">
        <f t="shared" si="5"/>
        <v>271.27170000001206</v>
      </c>
      <c r="G69" s="55">
        <f t="shared" si="6"/>
        <v>378468.50005200005</v>
      </c>
    </row>
    <row r="70" spans="1:7">
      <c r="A70" s="53">
        <f t="shared" si="2"/>
        <v>18</v>
      </c>
      <c r="B70" s="54">
        <v>17811.961896000001</v>
      </c>
      <c r="C70" s="53">
        <v>1</v>
      </c>
      <c r="D70" s="53">
        <f t="shared" si="3"/>
        <v>6</v>
      </c>
      <c r="E70" s="54">
        <f t="shared" si="4"/>
        <v>179.17677600000025</v>
      </c>
      <c r="F70" s="55">
        <f t="shared" si="5"/>
        <v>1075.0606560000015</v>
      </c>
      <c r="G70" s="55">
        <f t="shared" si="6"/>
        <v>379543.56070800003</v>
      </c>
    </row>
    <row r="71" spans="1:7">
      <c r="A71" s="53">
        <f t="shared" si="2"/>
        <v>19</v>
      </c>
      <c r="B71" s="54">
        <v>17955.962910000002</v>
      </c>
      <c r="C71" s="53">
        <v>1</v>
      </c>
      <c r="D71" s="53">
        <f t="shared" si="3"/>
        <v>5</v>
      </c>
      <c r="E71" s="54">
        <f t="shared" si="4"/>
        <v>144.00101400000131</v>
      </c>
      <c r="F71" s="55">
        <f t="shared" si="5"/>
        <v>720.00507000000653</v>
      </c>
      <c r="G71" s="55">
        <f t="shared" si="6"/>
        <v>380263.56577800005</v>
      </c>
    </row>
    <row r="72" spans="1:7">
      <c r="A72" s="53">
        <f t="shared" si="2"/>
        <v>20</v>
      </c>
      <c r="B72" s="54">
        <v>18098.719955999997</v>
      </c>
      <c r="C72" s="53">
        <v>1</v>
      </c>
      <c r="D72" s="53">
        <f t="shared" si="3"/>
        <v>4</v>
      </c>
      <c r="E72" s="54">
        <f t="shared" si="4"/>
        <v>142.75704599999517</v>
      </c>
      <c r="F72" s="55">
        <f t="shared" si="5"/>
        <v>571.02818399998068</v>
      </c>
      <c r="G72" s="55">
        <f t="shared" si="6"/>
        <v>380834.59396200004</v>
      </c>
    </row>
    <row r="73" spans="1:7">
      <c r="A73" s="53">
        <f t="shared" si="2"/>
        <v>21</v>
      </c>
      <c r="B73" s="54">
        <v>18191.719956000001</v>
      </c>
      <c r="C73" s="53">
        <v>1</v>
      </c>
      <c r="D73" s="53">
        <f t="shared" si="3"/>
        <v>3</v>
      </c>
      <c r="E73" s="54">
        <f t="shared" si="4"/>
        <v>93.000000000003638</v>
      </c>
      <c r="F73" s="55">
        <f t="shared" si="5"/>
        <v>279.00000000001091</v>
      </c>
      <c r="G73" s="55">
        <f t="shared" si="6"/>
        <v>381113.59396200004</v>
      </c>
    </row>
    <row r="74" spans="1:7">
      <c r="A74" s="53">
        <f>1+A73</f>
        <v>22</v>
      </c>
      <c r="B74" s="54">
        <v>18362.998985999999</v>
      </c>
      <c r="C74" s="53">
        <v>1</v>
      </c>
      <c r="D74" s="53">
        <f>D73-C73</f>
        <v>2</v>
      </c>
      <c r="E74" s="54">
        <f>B74-B73</f>
        <v>171.27902999999787</v>
      </c>
      <c r="F74" s="55">
        <f t="shared" si="5"/>
        <v>342.55805999999575</v>
      </c>
      <c r="G74" s="55">
        <f>G73+F74</f>
        <v>381456.15202200005</v>
      </c>
    </row>
    <row r="75" spans="1:7" ht="15.75" thickBot="1">
      <c r="A75" s="50">
        <f t="shared" si="2"/>
        <v>23</v>
      </c>
      <c r="B75" s="56">
        <v>18600</v>
      </c>
      <c r="C75" s="50">
        <v>1</v>
      </c>
      <c r="D75" s="50">
        <f t="shared" si="3"/>
        <v>1</v>
      </c>
      <c r="E75" s="56">
        <f t="shared" si="4"/>
        <v>237.00101400000131</v>
      </c>
      <c r="F75" s="57">
        <f t="shared" si="5"/>
        <v>237.00101400000131</v>
      </c>
      <c r="G75" s="57">
        <f t="shared" si="6"/>
        <v>381693.15303600003</v>
      </c>
    </row>
    <row r="76" spans="1:7" ht="16.5" thickTop="1" thickBot="1">
      <c r="C76" t="s">
        <v>52</v>
      </c>
    </row>
    <row r="77" spans="1:7" ht="15.75" thickTop="1">
      <c r="A77" s="49" t="s">
        <v>36</v>
      </c>
      <c r="B77" s="49" t="s">
        <v>37</v>
      </c>
      <c r="C77" s="49" t="s">
        <v>38</v>
      </c>
      <c r="D77" s="49" t="s">
        <v>39</v>
      </c>
      <c r="E77" s="49" t="s">
        <v>40</v>
      </c>
      <c r="F77" s="49" t="s">
        <v>41</v>
      </c>
      <c r="G77" s="49" t="s">
        <v>33</v>
      </c>
    </row>
    <row r="78" spans="1:7" ht="15.75" thickBot="1">
      <c r="A78" s="50"/>
      <c r="B78" s="50" t="s">
        <v>2</v>
      </c>
      <c r="C78" s="50"/>
      <c r="D78" s="50" t="s">
        <v>10</v>
      </c>
      <c r="E78" s="50" t="s">
        <v>2</v>
      </c>
      <c r="F78" s="50" t="s">
        <v>42</v>
      </c>
      <c r="G78" s="50" t="s">
        <v>42</v>
      </c>
    </row>
    <row r="79" spans="1:7" ht="15.75" thickTop="1">
      <c r="A79" s="58">
        <v>1</v>
      </c>
      <c r="B79" s="59">
        <v>11403.121453739999</v>
      </c>
      <c r="C79" s="58">
        <v>1</v>
      </c>
      <c r="D79" s="58">
        <v>24</v>
      </c>
      <c r="E79" s="60">
        <v>0</v>
      </c>
      <c r="F79" s="60">
        <v>0</v>
      </c>
      <c r="G79" s="60">
        <f>24*B79</f>
        <v>273674.91488975997</v>
      </c>
    </row>
    <row r="80" spans="1:7">
      <c r="A80" s="53">
        <f>1+A79</f>
        <v>2</v>
      </c>
      <c r="B80" s="54">
        <v>11413.192265639997</v>
      </c>
      <c r="C80" s="53">
        <v>1</v>
      </c>
      <c r="D80" s="53">
        <f>D79-C79</f>
        <v>23</v>
      </c>
      <c r="E80" s="55">
        <f>B80-B79</f>
        <v>10.070811899997352</v>
      </c>
      <c r="F80" s="55">
        <f>E80*D80</f>
        <v>231.6286736999391</v>
      </c>
      <c r="G80" s="55">
        <f>G79+F80</f>
        <v>273906.54356345988</v>
      </c>
    </row>
    <row r="81" spans="1:7">
      <c r="A81" s="53">
        <f t="shared" ref="A81:A99" si="7">1+A80</f>
        <v>3</v>
      </c>
      <c r="B81" s="54">
        <v>11439.402178499999</v>
      </c>
      <c r="C81" s="53">
        <v>1</v>
      </c>
      <c r="D81" s="53">
        <f t="shared" ref="D81:D99" si="8">D80-C80</f>
        <v>22</v>
      </c>
      <c r="E81" s="55">
        <f t="shared" ref="E81:E99" si="9">B81-B80</f>
        <v>26.209912860002078</v>
      </c>
      <c r="F81" s="55">
        <f t="shared" ref="F81:F99" si="10">E81*D81</f>
        <v>576.61808292004571</v>
      </c>
      <c r="G81" s="55">
        <f t="shared" ref="G81:G99" si="11">G80+F81</f>
        <v>274483.16164637991</v>
      </c>
    </row>
    <row r="82" spans="1:7">
      <c r="A82" s="53">
        <f t="shared" si="7"/>
        <v>4</v>
      </c>
      <c r="B82" s="54">
        <v>11673.91421676</v>
      </c>
      <c r="C82" s="53">
        <v>1</v>
      </c>
      <c r="D82" s="53">
        <f t="shared" si="8"/>
        <v>21</v>
      </c>
      <c r="E82" s="55">
        <f t="shared" si="9"/>
        <v>234.51203826000165</v>
      </c>
      <c r="F82" s="55">
        <f t="shared" si="10"/>
        <v>4924.7528034600346</v>
      </c>
      <c r="G82" s="55">
        <f t="shared" si="11"/>
        <v>279407.91444983997</v>
      </c>
    </row>
    <row r="83" spans="1:7">
      <c r="A83" s="53">
        <f t="shared" si="7"/>
        <v>5</v>
      </c>
      <c r="B83" s="54">
        <v>11808.966303900001</v>
      </c>
      <c r="C83" s="53">
        <v>1</v>
      </c>
      <c r="D83" s="53">
        <f t="shared" si="8"/>
        <v>20</v>
      </c>
      <c r="E83" s="55">
        <f t="shared" si="9"/>
        <v>135.05208714000037</v>
      </c>
      <c r="F83" s="55">
        <f t="shared" si="10"/>
        <v>2701.0417428000073</v>
      </c>
      <c r="G83" s="55">
        <f t="shared" si="11"/>
        <v>282108.95619264001</v>
      </c>
    </row>
    <row r="84" spans="1:7">
      <c r="A84" s="53">
        <f t="shared" si="7"/>
        <v>6</v>
      </c>
      <c r="B84" s="54">
        <v>12157.70021676</v>
      </c>
      <c r="C84" s="53">
        <v>1</v>
      </c>
      <c r="D84" s="53">
        <f t="shared" si="8"/>
        <v>19</v>
      </c>
      <c r="E84" s="55">
        <f t="shared" si="9"/>
        <v>348.73391285999969</v>
      </c>
      <c r="F84" s="55">
        <f t="shared" si="10"/>
        <v>6625.9443443399941</v>
      </c>
      <c r="G84" s="55">
        <f t="shared" si="11"/>
        <v>288734.90053698001</v>
      </c>
    </row>
    <row r="85" spans="1:7">
      <c r="A85" s="53">
        <f t="shared" si="7"/>
        <v>7</v>
      </c>
      <c r="B85" s="54">
        <v>12574.304467560003</v>
      </c>
      <c r="C85" s="53">
        <v>1</v>
      </c>
      <c r="D85" s="53">
        <f t="shared" si="8"/>
        <v>18</v>
      </c>
      <c r="E85" s="55">
        <f t="shared" si="9"/>
        <v>416.60425080000277</v>
      </c>
      <c r="F85" s="55">
        <f t="shared" si="10"/>
        <v>7498.8765144000499</v>
      </c>
      <c r="G85" s="55">
        <f t="shared" si="11"/>
        <v>296233.77705138008</v>
      </c>
    </row>
    <row r="86" spans="1:7">
      <c r="A86" s="53">
        <f t="shared" si="7"/>
        <v>8</v>
      </c>
      <c r="B86" s="54">
        <v>12921.037119000002</v>
      </c>
      <c r="C86" s="53">
        <v>1</v>
      </c>
      <c r="D86" s="53">
        <f t="shared" si="8"/>
        <v>17</v>
      </c>
      <c r="E86" s="55">
        <f t="shared" si="9"/>
        <v>346.73265143999924</v>
      </c>
      <c r="F86" s="55">
        <f t="shared" si="10"/>
        <v>5894.4550744799872</v>
      </c>
      <c r="G86" s="55">
        <f t="shared" si="11"/>
        <v>302128.23212586006</v>
      </c>
    </row>
    <row r="87" spans="1:7">
      <c r="A87" s="53">
        <f t="shared" si="7"/>
        <v>9</v>
      </c>
      <c r="B87" s="54">
        <v>13993.44877044</v>
      </c>
      <c r="C87" s="53">
        <v>1</v>
      </c>
      <c r="D87" s="53">
        <f t="shared" si="8"/>
        <v>16</v>
      </c>
      <c r="E87" s="55">
        <f t="shared" si="9"/>
        <v>1072.4116514399975</v>
      </c>
      <c r="F87" s="55">
        <f t="shared" si="10"/>
        <v>17158.58642303996</v>
      </c>
      <c r="G87" s="55">
        <f t="shared" si="11"/>
        <v>319286.81854890002</v>
      </c>
    </row>
    <row r="88" spans="1:7">
      <c r="A88" s="53">
        <f t="shared" si="7"/>
        <v>10</v>
      </c>
      <c r="B88" s="54">
        <v>14287.912214868002</v>
      </c>
      <c r="C88" s="53">
        <v>1</v>
      </c>
      <c r="D88" s="53">
        <f t="shared" si="8"/>
        <v>15</v>
      </c>
      <c r="E88" s="55">
        <f t="shared" si="9"/>
        <v>294.46344442800182</v>
      </c>
      <c r="F88" s="55">
        <f t="shared" si="10"/>
        <v>4416.9516664200273</v>
      </c>
      <c r="G88" s="55">
        <f t="shared" si="11"/>
        <v>323703.77021532005</v>
      </c>
    </row>
    <row r="89" spans="1:7">
      <c r="A89" s="53">
        <f t="shared" si="7"/>
        <v>11</v>
      </c>
      <c r="B89" s="54">
        <v>14355.6319341</v>
      </c>
      <c r="C89" s="53">
        <v>1</v>
      </c>
      <c r="D89" s="53">
        <f t="shared" si="8"/>
        <v>14</v>
      </c>
      <c r="E89" s="55">
        <f t="shared" si="9"/>
        <v>67.71971923199817</v>
      </c>
      <c r="F89" s="55">
        <f t="shared" si="10"/>
        <v>948.07606924797437</v>
      </c>
      <c r="G89" s="55">
        <f t="shared" si="11"/>
        <v>324651.84628456802</v>
      </c>
    </row>
    <row r="90" spans="1:7">
      <c r="A90" s="53">
        <f t="shared" si="7"/>
        <v>12</v>
      </c>
      <c r="B90" s="54">
        <v>14725.196059500002</v>
      </c>
      <c r="C90" s="53">
        <v>1</v>
      </c>
      <c r="D90" s="53">
        <f t="shared" si="8"/>
        <v>13</v>
      </c>
      <c r="E90" s="55">
        <f t="shared" si="9"/>
        <v>369.56412540000201</v>
      </c>
      <c r="F90" s="55">
        <f t="shared" si="10"/>
        <v>4804.3336302000262</v>
      </c>
      <c r="G90" s="55">
        <f t="shared" si="11"/>
        <v>329456.17991476803</v>
      </c>
    </row>
    <row r="91" spans="1:7">
      <c r="A91" s="53">
        <f t="shared" si="7"/>
        <v>13</v>
      </c>
      <c r="B91" s="54">
        <v>14834.72682252</v>
      </c>
      <c r="C91" s="53">
        <v>2</v>
      </c>
      <c r="D91" s="53">
        <f t="shared" si="8"/>
        <v>12</v>
      </c>
      <c r="E91" s="55">
        <f t="shared" si="9"/>
        <v>109.53076301999863</v>
      </c>
      <c r="F91" s="55">
        <f t="shared" si="10"/>
        <v>1314.3691562399836</v>
      </c>
      <c r="G91" s="55">
        <f t="shared" si="11"/>
        <v>330770.54907100799</v>
      </c>
    </row>
    <row r="92" spans="1:7">
      <c r="A92" s="53">
        <f t="shared" si="7"/>
        <v>14</v>
      </c>
      <c r="B92" s="54">
        <v>14995.988822520001</v>
      </c>
      <c r="C92" s="53">
        <v>1</v>
      </c>
      <c r="D92" s="53">
        <f t="shared" si="8"/>
        <v>10</v>
      </c>
      <c r="E92" s="55">
        <f t="shared" si="9"/>
        <v>161.26200000000063</v>
      </c>
      <c r="F92" s="55">
        <f t="shared" si="10"/>
        <v>1612.6200000000063</v>
      </c>
      <c r="G92" s="55">
        <f t="shared" si="11"/>
        <v>332383.16907100799</v>
      </c>
    </row>
    <row r="93" spans="1:7">
      <c r="A93" s="53">
        <f t="shared" si="7"/>
        <v>15</v>
      </c>
      <c r="B93" s="54">
        <v>15073.26718554</v>
      </c>
      <c r="C93" s="53">
        <v>2</v>
      </c>
      <c r="D93" s="53">
        <f t="shared" si="8"/>
        <v>9</v>
      </c>
      <c r="E93" s="55">
        <f t="shared" si="9"/>
        <v>77.278363019999233</v>
      </c>
      <c r="F93" s="55">
        <f t="shared" si="10"/>
        <v>695.5052671799931</v>
      </c>
      <c r="G93" s="55">
        <f t="shared" si="11"/>
        <v>333078.67433818796</v>
      </c>
    </row>
    <row r="94" spans="1:7">
      <c r="A94" s="53">
        <f t="shared" si="7"/>
        <v>16</v>
      </c>
      <c r="B94" s="54">
        <v>15277.403268432001</v>
      </c>
      <c r="C94" s="53">
        <v>1</v>
      </c>
      <c r="D94" s="53">
        <f t="shared" si="8"/>
        <v>7</v>
      </c>
      <c r="E94" s="55">
        <f t="shared" si="9"/>
        <v>204.13608289200056</v>
      </c>
      <c r="F94" s="55">
        <f t="shared" si="10"/>
        <v>1428.9525802440039</v>
      </c>
      <c r="G94" s="55">
        <f t="shared" si="11"/>
        <v>334507.62691843195</v>
      </c>
    </row>
    <row r="95" spans="1:7">
      <c r="A95" s="53">
        <f t="shared" si="7"/>
        <v>17</v>
      </c>
      <c r="B95" s="54">
        <v>15358.034268432</v>
      </c>
      <c r="C95" s="53">
        <v>1</v>
      </c>
      <c r="D95" s="53">
        <f t="shared" si="8"/>
        <v>6</v>
      </c>
      <c r="E95" s="55">
        <f t="shared" si="9"/>
        <v>80.630999999999403</v>
      </c>
      <c r="F95" s="55">
        <f t="shared" si="10"/>
        <v>483.78599999999642</v>
      </c>
      <c r="G95" s="55">
        <f t="shared" si="11"/>
        <v>334991.41291843198</v>
      </c>
    </row>
    <row r="96" spans="1:7">
      <c r="A96" s="53">
        <f t="shared" si="7"/>
        <v>18</v>
      </c>
      <c r="B96" s="54">
        <v>15630.910052706002</v>
      </c>
      <c r="C96" s="53">
        <v>2</v>
      </c>
      <c r="D96" s="53">
        <f t="shared" si="8"/>
        <v>5</v>
      </c>
      <c r="E96" s="55">
        <f t="shared" si="9"/>
        <v>272.87578427400149</v>
      </c>
      <c r="F96" s="55">
        <f t="shared" si="10"/>
        <v>1364.3789213700074</v>
      </c>
      <c r="G96" s="55">
        <f t="shared" si="11"/>
        <v>336355.791839802</v>
      </c>
    </row>
    <row r="97" spans="1:9">
      <c r="A97" s="53">
        <f t="shared" si="7"/>
        <v>19</v>
      </c>
      <c r="B97" s="54">
        <v>15835.046135598001</v>
      </c>
      <c r="C97" s="53">
        <v>1</v>
      </c>
      <c r="D97" s="53">
        <f t="shared" si="8"/>
        <v>3</v>
      </c>
      <c r="E97" s="55">
        <f t="shared" si="9"/>
        <v>204.13608289199874</v>
      </c>
      <c r="F97" s="55">
        <f t="shared" si="10"/>
        <v>612.40824867599622</v>
      </c>
      <c r="G97" s="55">
        <f t="shared" si="11"/>
        <v>336968.20008847798</v>
      </c>
    </row>
    <row r="98" spans="1:9">
      <c r="A98" s="53">
        <f t="shared" si="7"/>
        <v>20</v>
      </c>
      <c r="B98" s="54">
        <v>16126.2</v>
      </c>
      <c r="C98" s="53">
        <v>1</v>
      </c>
      <c r="D98" s="53">
        <f t="shared" si="8"/>
        <v>2</v>
      </c>
      <c r="E98" s="55">
        <f t="shared" si="9"/>
        <v>291.15386440200018</v>
      </c>
      <c r="F98" s="55">
        <f t="shared" si="10"/>
        <v>582.30772880400036</v>
      </c>
      <c r="G98" s="55">
        <f t="shared" si="11"/>
        <v>337550.50781728199</v>
      </c>
    </row>
    <row r="99" spans="1:9" ht="15.75" thickBot="1">
      <c r="A99" s="50">
        <f t="shared" si="7"/>
        <v>21</v>
      </c>
      <c r="B99" s="56">
        <v>16244.975268432003</v>
      </c>
      <c r="C99" s="50">
        <v>1</v>
      </c>
      <c r="D99" s="50">
        <f t="shared" si="8"/>
        <v>1</v>
      </c>
      <c r="E99" s="57">
        <f t="shared" si="9"/>
        <v>118.77526843200212</v>
      </c>
      <c r="F99" s="57">
        <f t="shared" si="10"/>
        <v>118.77526843200212</v>
      </c>
      <c r="G99" s="57">
        <f t="shared" si="11"/>
        <v>337669.28308571398</v>
      </c>
    </row>
    <row r="100" spans="1:9" ht="15.75" thickTop="1"/>
    <row r="103" spans="1:9" ht="18.75">
      <c r="A103" s="27" t="s">
        <v>43</v>
      </c>
    </row>
    <row r="104" spans="1:9" ht="15.75" thickBot="1"/>
    <row r="105" spans="1:9" ht="16.5" thickTop="1" thickBot="1">
      <c r="A105" s="47" t="s">
        <v>7</v>
      </c>
      <c r="B105" s="47" t="s">
        <v>47</v>
      </c>
      <c r="C105" s="47" t="s">
        <v>44</v>
      </c>
      <c r="D105" s="47" t="s">
        <v>31</v>
      </c>
      <c r="E105" s="47" t="s">
        <v>45</v>
      </c>
    </row>
    <row r="106" spans="1:9" ht="16.5" thickTop="1" thickBot="1">
      <c r="A106" s="48" t="s">
        <v>46</v>
      </c>
      <c r="B106" s="48"/>
      <c r="C106" s="48" t="s">
        <v>2</v>
      </c>
      <c r="D106" s="48"/>
      <c r="E106" s="48" t="s">
        <v>2</v>
      </c>
      <c r="G106" s="9" t="s">
        <v>48</v>
      </c>
      <c r="H106" s="61">
        <f>(C107+C112)/2</f>
        <v>17422.487634216002</v>
      </c>
      <c r="I106" s="21"/>
    </row>
    <row r="107" spans="1:9" ht="16.5" thickTop="1" thickBot="1">
      <c r="A107" s="49">
        <v>1</v>
      </c>
      <c r="B107" s="62">
        <v>0</v>
      </c>
      <c r="C107" s="63">
        <f>C35</f>
        <v>18600</v>
      </c>
      <c r="D107" s="63">
        <f>C38</f>
        <v>0.85504738583333328</v>
      </c>
      <c r="E107" s="63">
        <f>C107*$H$109*D107</f>
        <v>15267.726121439999</v>
      </c>
      <c r="F107" s="21"/>
      <c r="G107" s="9" t="s">
        <v>49</v>
      </c>
      <c r="H107" s="61">
        <f>(C107-C112)/2</f>
        <v>1177.5123657839986</v>
      </c>
      <c r="I107" s="21"/>
    </row>
    <row r="108" spans="1:9" ht="16.5" thickTop="1" thickBot="1">
      <c r="A108" s="53">
        <v>2</v>
      </c>
      <c r="B108" s="64">
        <f>COS((A108*30-15)*PI()/180 )</f>
        <v>0.70710678118654757</v>
      </c>
      <c r="C108" s="64">
        <f>$H$106+$H$107*B108</f>
        <v>18255.114612992882</v>
      </c>
      <c r="D108" s="64">
        <f>0.0022*A108+0.8528</f>
        <v>0.85719999999999996</v>
      </c>
      <c r="E108" s="65">
        <f>C108*$H$109*D108</f>
        <v>15022.352876407196</v>
      </c>
      <c r="F108" s="21"/>
    </row>
    <row r="109" spans="1:9" ht="16.5" thickTop="1" thickBot="1">
      <c r="A109" s="53">
        <v>3</v>
      </c>
      <c r="B109" s="64">
        <f t="shared" ref="B109:B117" si="12">COS((A109*30-15)*PI()/180 )</f>
        <v>0.25881904510252074</v>
      </c>
      <c r="C109" s="64">
        <f>$H$106+$H$107*B109</f>
        <v>17727.250260324628</v>
      </c>
      <c r="D109" s="64">
        <f>0.0022*A109+0.8528</f>
        <v>0.85940000000000005</v>
      </c>
      <c r="E109" s="65">
        <f>C109*$H$109*D109</f>
        <v>14625.406918774066</v>
      </c>
      <c r="F109" s="21"/>
      <c r="G109" s="19" t="s">
        <v>50</v>
      </c>
      <c r="H109" s="18">
        <v>0.96</v>
      </c>
      <c r="I109" s="20" t="s">
        <v>51</v>
      </c>
    </row>
    <row r="110" spans="1:9" ht="15.75" thickTop="1">
      <c r="A110" s="53">
        <v>4</v>
      </c>
      <c r="B110" s="64">
        <f t="shared" si="12"/>
        <v>-0.25881904510252085</v>
      </c>
      <c r="C110" s="64">
        <f>$H$106+$H$107*B110</f>
        <v>17117.725008107376</v>
      </c>
      <c r="D110" s="64">
        <f t="shared" ref="D110" si="13">0.0022*A110+0.8528</f>
        <v>0.86160000000000003</v>
      </c>
      <c r="E110" s="65">
        <f>C110*$H$109*D110</f>
        <v>14158.686592305903</v>
      </c>
      <c r="F110" s="21"/>
    </row>
    <row r="111" spans="1:9">
      <c r="A111" s="53">
        <v>5</v>
      </c>
      <c r="B111" s="64">
        <f t="shared" si="12"/>
        <v>-0.70710678118654746</v>
      </c>
      <c r="C111" s="64">
        <f>$H$106+$H$107*B111</f>
        <v>16589.860655439123</v>
      </c>
      <c r="D111" s="64">
        <f>0.0022*A111+0.8528</f>
        <v>0.86380000000000001</v>
      </c>
      <c r="E111" s="65">
        <f>C111*$H$109*D111</f>
        <v>13757.108768801581</v>
      </c>
      <c r="F111" s="21"/>
    </row>
    <row r="112" spans="1:9">
      <c r="A112" s="53">
        <v>6</v>
      </c>
      <c r="B112" s="64">
        <v>0</v>
      </c>
      <c r="C112" s="64">
        <f>D35</f>
        <v>16244.975268432003</v>
      </c>
      <c r="D112" s="64">
        <f>D38</f>
        <v>0.86608648086066142</v>
      </c>
      <c r="E112" s="65">
        <f>C112*$H$109*D112</f>
        <v>13506.771323428562</v>
      </c>
      <c r="F112" s="21"/>
    </row>
    <row r="113" spans="1:6">
      <c r="A113" s="53">
        <v>7</v>
      </c>
      <c r="B113" s="64">
        <v>0</v>
      </c>
      <c r="C113" s="64">
        <f>C112</f>
        <v>16244.975268432003</v>
      </c>
      <c r="D113" s="64">
        <f>D112</f>
        <v>0.86608648086066142</v>
      </c>
      <c r="E113" s="65">
        <f>C113*$H$109*D113</f>
        <v>13506.771323428562</v>
      </c>
      <c r="F113" s="21"/>
    </row>
    <row r="114" spans="1:6">
      <c r="A114" s="53">
        <v>8</v>
      </c>
      <c r="B114" s="64">
        <f t="shared" si="12"/>
        <v>-0.70710678118654768</v>
      </c>
      <c r="C114" s="64">
        <f>$H$106+$H$107*B114</f>
        <v>16589.860655439123</v>
      </c>
      <c r="D114" s="64">
        <f>0.0022*A114+0.8528</f>
        <v>0.87039999999999995</v>
      </c>
      <c r="E114" s="65">
        <f>C114*$H$109*D114</f>
        <v>13862.222125914443</v>
      </c>
      <c r="F114" s="21"/>
    </row>
    <row r="115" spans="1:6">
      <c r="A115" s="53">
        <v>9</v>
      </c>
      <c r="B115" s="64">
        <f t="shared" si="12"/>
        <v>-0.25881904510252063</v>
      </c>
      <c r="C115" s="64">
        <f>$H$106+$H$107*B115</f>
        <v>17117.725008107376</v>
      </c>
      <c r="D115" s="64">
        <f t="shared" ref="D115:D117" si="14">0.0022*A115+0.8528</f>
        <v>0.87260000000000004</v>
      </c>
      <c r="E115" s="65">
        <f>C115*$H$109*D115</f>
        <v>14339.449768391516</v>
      </c>
      <c r="F115" s="21"/>
    </row>
    <row r="116" spans="1:6">
      <c r="A116" s="53">
        <v>10</v>
      </c>
      <c r="B116" s="64">
        <f t="shared" si="12"/>
        <v>0.25881904510252113</v>
      </c>
      <c r="C116" s="64">
        <f>$H$106+$H$107*B116</f>
        <v>17727.250260324628</v>
      </c>
      <c r="D116" s="64">
        <f t="shared" si="14"/>
        <v>0.87480000000000002</v>
      </c>
      <c r="E116" s="65">
        <f>C116*$H$109*D116</f>
        <v>14887.486586622705</v>
      </c>
      <c r="F116" s="21"/>
    </row>
    <row r="117" spans="1:6">
      <c r="A117" s="53">
        <v>11</v>
      </c>
      <c r="B117" s="64">
        <f t="shared" si="12"/>
        <v>0.70710678118654735</v>
      </c>
      <c r="C117" s="64">
        <f>$H$106+$H$107*B117</f>
        <v>18255.114612992882</v>
      </c>
      <c r="D117" s="64">
        <f t="shared" si="14"/>
        <v>0.877</v>
      </c>
      <c r="E117" s="65">
        <f>C117*$H$109*D117</f>
        <v>15369.346094970966</v>
      </c>
      <c r="F117" s="21"/>
    </row>
    <row r="118" spans="1:6" ht="15.75" thickBot="1">
      <c r="A118" s="50">
        <v>12</v>
      </c>
      <c r="B118" s="66">
        <v>0</v>
      </c>
      <c r="C118" s="67">
        <f>C107</f>
        <v>18600</v>
      </c>
      <c r="D118" s="67">
        <f>D107</f>
        <v>0.85504738583333328</v>
      </c>
      <c r="E118" s="68">
        <f>C118*$H$109*D118</f>
        <v>15267.726121439999</v>
      </c>
      <c r="F118" s="21"/>
    </row>
    <row r="119" spans="1:6" ht="15.75" thickTop="1">
      <c r="B119" s="21"/>
      <c r="C119" s="21"/>
      <c r="D119" s="21"/>
      <c r="E119" s="21"/>
      <c r="F119" s="21"/>
    </row>
  </sheetData>
  <sortState ref="L8:L31">
    <sortCondition ref="L8"/>
  </sortState>
  <printOptions horizontalCentered="1" verticalCentered="1"/>
  <pageMargins left="0" right="0" top="0" bottom="0" header="0" footer="0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6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Диаграмма1</vt:lpstr>
      <vt:lpstr>Диаграмма2</vt:lpstr>
      <vt:lpstr>Диаграмма3</vt:lpstr>
      <vt:lpstr>Диаграмма4</vt:lpstr>
      <vt:lpstr>Диаграмма5</vt:lpstr>
      <vt:lpstr>Диаграмма6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cp:lastPrinted>2008-04-03T22:46:34Z</cp:lastPrinted>
  <dcterms:created xsi:type="dcterms:W3CDTF">2008-04-01T19:07:25Z</dcterms:created>
  <dcterms:modified xsi:type="dcterms:W3CDTF">2008-04-03T22:59:18Z</dcterms:modified>
</cp:coreProperties>
</file>